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agu06137\Documents\Nový priečinok (14) kontajnery\"/>
    </mc:Choice>
  </mc:AlternateContent>
  <xr:revisionPtr revIDLastSave="0" documentId="8_{F3C81079-0B95-494D-B065-7E5041F96EE7}" xr6:coauthVersionLast="36" xr6:coauthVersionMax="36" xr10:uidLastSave="{00000000-0000-0000-0000-000000000000}"/>
  <bookViews>
    <workbookView xWindow="0" yWindow="0" windowWidth="23040" windowHeight="8940" firstSheet="1" activeTab="1" xr2:uid="{00000000-000D-0000-FFFF-FFFF00000000}"/>
  </bookViews>
  <sheets>
    <sheet name="Rekapitulácia stavby" sheetId="1" state="veryHidden" r:id="rId1"/>
    <sheet name="N23-011 - Realizácia prev..." sheetId="2" r:id="rId2"/>
  </sheets>
  <definedNames>
    <definedName name="_xlnm._FilterDatabase" localSheetId="1" hidden="1">'N23-011 - Realizácia prev...'!$C$118:$K$148</definedName>
    <definedName name="_xlnm.Print_Titles" localSheetId="1">'N23-011 - Realizácia prev...'!$118:$118</definedName>
    <definedName name="_xlnm.Print_Titles" localSheetId="0">'Rekapitulácia stavby'!$92:$92</definedName>
    <definedName name="_xlnm.Print_Area" localSheetId="1">'N23-011 - Realizácia prev...'!$C$4:$J$76,'N23-011 - Realizácia prev...'!$C$82:$J$102,'N23-011 - Realizácia prev...'!$C$108:$J$148</definedName>
    <definedName name="_xlnm.Print_Area" localSheetId="0">'Rekapitulácia stavby'!$D$4:$AO$76,'Rekapitulácia stavby'!$C$82:$AQ$96</definedName>
  </definedNames>
  <calcPr calcId="191029"/>
</workbook>
</file>

<file path=xl/calcChain.xml><?xml version="1.0" encoding="utf-8"?>
<calcChain xmlns="http://schemas.openxmlformats.org/spreadsheetml/2006/main">
  <c r="J35" i="2" l="1"/>
  <c r="J34" i="2"/>
  <c r="AY95" i="1"/>
  <c r="J33" i="2"/>
  <c r="AX95" i="1" s="1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5" i="2"/>
  <c r="BH145" i="2"/>
  <c r="BG145" i="2"/>
  <c r="BE145" i="2"/>
  <c r="T145" i="2"/>
  <c r="T144" i="2" s="1"/>
  <c r="R145" i="2"/>
  <c r="R144" i="2"/>
  <c r="P145" i="2"/>
  <c r="P144" i="2" s="1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41" i="2"/>
  <c r="BH141" i="2"/>
  <c r="BG141" i="2"/>
  <c r="BE141" i="2"/>
  <c r="T141" i="2"/>
  <c r="R141" i="2"/>
  <c r="P141" i="2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4" i="2"/>
  <c r="BH134" i="2"/>
  <c r="BG134" i="2"/>
  <c r="BE134" i="2"/>
  <c r="T134" i="2"/>
  <c r="T133" i="2"/>
  <c r="R134" i="2"/>
  <c r="R133" i="2" s="1"/>
  <c r="P134" i="2"/>
  <c r="P133" i="2"/>
  <c r="BI132" i="2"/>
  <c r="BH132" i="2"/>
  <c r="BG132" i="2"/>
  <c r="BE132" i="2"/>
  <c r="T132" i="2"/>
  <c r="R132" i="2"/>
  <c r="P132" i="2"/>
  <c r="BI131" i="2"/>
  <c r="BH131" i="2"/>
  <c r="BG131" i="2"/>
  <c r="BE131" i="2"/>
  <c r="T131" i="2"/>
  <c r="R131" i="2"/>
  <c r="P131" i="2"/>
  <c r="BI130" i="2"/>
  <c r="BH130" i="2"/>
  <c r="BG130" i="2"/>
  <c r="BE130" i="2"/>
  <c r="T130" i="2"/>
  <c r="R130" i="2"/>
  <c r="P130" i="2"/>
  <c r="BI129" i="2"/>
  <c r="BH129" i="2"/>
  <c r="BG129" i="2"/>
  <c r="BE129" i="2"/>
  <c r="T129" i="2"/>
  <c r="R129" i="2"/>
  <c r="P129" i="2"/>
  <c r="BI128" i="2"/>
  <c r="BH128" i="2"/>
  <c r="BG128" i="2"/>
  <c r="BE128" i="2"/>
  <c r="T128" i="2"/>
  <c r="R128" i="2"/>
  <c r="P128" i="2"/>
  <c r="BI127" i="2"/>
  <c r="BH127" i="2"/>
  <c r="BG127" i="2"/>
  <c r="BE127" i="2"/>
  <c r="T127" i="2"/>
  <c r="R127" i="2"/>
  <c r="P127" i="2"/>
  <c r="BI126" i="2"/>
  <c r="BH126" i="2"/>
  <c r="BG126" i="2"/>
  <c r="BE126" i="2"/>
  <c r="T126" i="2"/>
  <c r="R126" i="2"/>
  <c r="P126" i="2"/>
  <c r="BI125" i="2"/>
  <c r="BH125" i="2"/>
  <c r="BG125" i="2"/>
  <c r="BE125" i="2"/>
  <c r="T125" i="2"/>
  <c r="R125" i="2"/>
  <c r="P125" i="2"/>
  <c r="BI124" i="2"/>
  <c r="BH124" i="2"/>
  <c r="BG124" i="2"/>
  <c r="BE124" i="2"/>
  <c r="T124" i="2"/>
  <c r="R124" i="2"/>
  <c r="P124" i="2"/>
  <c r="BI123" i="2"/>
  <c r="BH123" i="2"/>
  <c r="BG123" i="2"/>
  <c r="BE123" i="2"/>
  <c r="T123" i="2"/>
  <c r="R123" i="2"/>
  <c r="P123" i="2"/>
  <c r="BI122" i="2"/>
  <c r="BH122" i="2"/>
  <c r="BG122" i="2"/>
  <c r="BE122" i="2"/>
  <c r="T122" i="2"/>
  <c r="R122" i="2"/>
  <c r="P122" i="2"/>
  <c r="J116" i="2"/>
  <c r="J115" i="2"/>
  <c r="F115" i="2"/>
  <c r="F113" i="2"/>
  <c r="E111" i="2"/>
  <c r="J90" i="2"/>
  <c r="J89" i="2"/>
  <c r="F89" i="2"/>
  <c r="F87" i="2"/>
  <c r="E85" i="2"/>
  <c r="J16" i="2"/>
  <c r="E16" i="2"/>
  <c r="F116" i="2" s="1"/>
  <c r="J15" i="2"/>
  <c r="J10" i="2"/>
  <c r="J113" i="2" s="1"/>
  <c r="L90" i="1"/>
  <c r="AM90" i="1"/>
  <c r="AM89" i="1"/>
  <c r="L89" i="1"/>
  <c r="AM87" i="1"/>
  <c r="L87" i="1"/>
  <c r="L85" i="1"/>
  <c r="L84" i="1"/>
  <c r="BK148" i="2"/>
  <c r="J139" i="2"/>
  <c r="BK126" i="2"/>
  <c r="J123" i="2"/>
  <c r="J148" i="2"/>
  <c r="BK145" i="2"/>
  <c r="J143" i="2"/>
  <c r="BK141" i="2"/>
  <c r="J136" i="2"/>
  <c r="BK131" i="2"/>
  <c r="J130" i="2"/>
  <c r="BK128" i="2"/>
  <c r="J126" i="2"/>
  <c r="BK123" i="2"/>
  <c r="BK139" i="2"/>
  <c r="BK137" i="2"/>
  <c r="J124" i="2"/>
  <c r="AS94" i="1"/>
  <c r="J147" i="2"/>
  <c r="BK143" i="2"/>
  <c r="J142" i="2"/>
  <c r="J137" i="2"/>
  <c r="BK134" i="2"/>
  <c r="BK132" i="2"/>
  <c r="J131" i="2"/>
  <c r="BK129" i="2"/>
  <c r="J128" i="2"/>
  <c r="J127" i="2"/>
  <c r="BK124" i="2"/>
  <c r="J141" i="2"/>
  <c r="BK138" i="2"/>
  <c r="BK125" i="2"/>
  <c r="BK122" i="2"/>
  <c r="BK147" i="2"/>
  <c r="J145" i="2"/>
  <c r="BK142" i="2"/>
  <c r="J138" i="2"/>
  <c r="BK136" i="2"/>
  <c r="J134" i="2"/>
  <c r="J132" i="2"/>
  <c r="BK130" i="2"/>
  <c r="J129" i="2"/>
  <c r="BK127" i="2"/>
  <c r="J125" i="2"/>
  <c r="J122" i="2"/>
  <c r="BK121" i="2" l="1"/>
  <c r="BK135" i="2"/>
  <c r="J135" i="2"/>
  <c r="J98" i="2"/>
  <c r="P140" i="2"/>
  <c r="P146" i="2"/>
  <c r="P121" i="2"/>
  <c r="P120" i="2"/>
  <c r="P119" i="2" s="1"/>
  <c r="AU95" i="1" s="1"/>
  <c r="AU94" i="1" s="1"/>
  <c r="P135" i="2"/>
  <c r="BK140" i="2"/>
  <c r="J140" i="2" s="1"/>
  <c r="J99" i="2" s="1"/>
  <c r="BK146" i="2"/>
  <c r="J146" i="2"/>
  <c r="J101" i="2" s="1"/>
  <c r="T121" i="2"/>
  <c r="R135" i="2"/>
  <c r="T140" i="2"/>
  <c r="R146" i="2"/>
  <c r="R121" i="2"/>
  <c r="R120" i="2"/>
  <c r="R119" i="2"/>
  <c r="T135" i="2"/>
  <c r="R140" i="2"/>
  <c r="T146" i="2"/>
  <c r="BK133" i="2"/>
  <c r="J133" i="2" s="1"/>
  <c r="J97" i="2" s="1"/>
  <c r="BK144" i="2"/>
  <c r="J144" i="2"/>
  <c r="J100" i="2" s="1"/>
  <c r="J87" i="2"/>
  <c r="BF126" i="2"/>
  <c r="BF127" i="2"/>
  <c r="BF128" i="2"/>
  <c r="BF129" i="2"/>
  <c r="BF130" i="2"/>
  <c r="BF131" i="2"/>
  <c r="BF132" i="2"/>
  <c r="BF134" i="2"/>
  <c r="BF137" i="2"/>
  <c r="BF141" i="2"/>
  <c r="BF142" i="2"/>
  <c r="BF143" i="2"/>
  <c r="BF145" i="2"/>
  <c r="BF147" i="2"/>
  <c r="F90" i="2"/>
  <c r="BF122" i="2"/>
  <c r="BF123" i="2"/>
  <c r="BF124" i="2"/>
  <c r="BF125" i="2"/>
  <c r="BF136" i="2"/>
  <c r="BF148" i="2"/>
  <c r="BF138" i="2"/>
  <c r="BF139" i="2"/>
  <c r="J31" i="2"/>
  <c r="AV95" i="1" s="1"/>
  <c r="F34" i="2"/>
  <c r="BC95" i="1" s="1"/>
  <c r="BC94" i="1" s="1"/>
  <c r="AY94" i="1" s="1"/>
  <c r="F31" i="2"/>
  <c r="AZ95" i="1" s="1"/>
  <c r="AZ94" i="1" s="1"/>
  <c r="W29" i="1" s="1"/>
  <c r="F35" i="2"/>
  <c r="BD95" i="1" s="1"/>
  <c r="BD94" i="1" s="1"/>
  <c r="W33" i="1" s="1"/>
  <c r="F33" i="2"/>
  <c r="BB95" i="1"/>
  <c r="BB94" i="1" s="1"/>
  <c r="W31" i="1" s="1"/>
  <c r="T120" i="2" l="1"/>
  <c r="T119" i="2"/>
  <c r="BK120" i="2"/>
  <c r="J120" i="2"/>
  <c r="J95" i="2" s="1"/>
  <c r="J121" i="2"/>
  <c r="J96" i="2"/>
  <c r="AV94" i="1"/>
  <c r="AK29" i="1" s="1"/>
  <c r="AX94" i="1"/>
  <c r="F32" i="2"/>
  <c r="BA95" i="1"/>
  <c r="BA94" i="1" s="1"/>
  <c r="AW94" i="1" s="1"/>
  <c r="AK30" i="1" s="1"/>
  <c r="W32" i="1"/>
  <c r="J32" i="2"/>
  <c r="AW95" i="1"/>
  <c r="AT95" i="1"/>
  <c r="BK119" i="2" l="1"/>
  <c r="J119" i="2" s="1"/>
  <c r="J94" i="2" s="1"/>
  <c r="AT94" i="1"/>
  <c r="W30" i="1"/>
  <c r="J28" i="2" l="1"/>
  <c r="AG95" i="1"/>
  <c r="AG94" i="1"/>
  <c r="AK26" i="1" s="1"/>
  <c r="AK35" i="1" s="1"/>
  <c r="AN94" i="1" l="1"/>
  <c r="J37" i="2"/>
  <c r="AN95" i="1"/>
</calcChain>
</file>

<file path=xl/sharedStrings.xml><?xml version="1.0" encoding="utf-8"?>
<sst xmlns="http://schemas.openxmlformats.org/spreadsheetml/2006/main" count="608" uniqueCount="212">
  <si>
    <t>Export Komplet</t>
  </si>
  <si>
    <t/>
  </si>
  <si>
    <t>2.0</t>
  </si>
  <si>
    <t>False</t>
  </si>
  <si>
    <t>{27fc0e23-5ef9-486d-b9e0-41dd4a42caa0}</t>
  </si>
  <si>
    <t>&gt;&gt;  skryté stĺpce  &lt;&lt;</t>
  </si>
  <si>
    <t>0,01</t>
  </si>
  <si>
    <t>23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</si>
  <si>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</si>
  <si>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</si>
  <si>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</si>
  <si>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</si>
  <si>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</si>
  <si>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N23-011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</si>
  <si>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</si>
  <si>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</si>
  <si>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Realizácia preventívnych opatrení proti vzniku škôd spôsobených medveďom hnedým v obci Čavoj</t>
  </si>
  <si>
    <t>JKSO:</t>
  </si>
  <si>
    <t>KS:</t>
  </si>
  <si>
    <t>Miesto:</t>
  </si>
  <si>
    <t>Čavoj</t>
  </si>
  <si>
    <t>Dátum:</t>
  </si>
  <si>
    <t>28. 1. 2025</t>
  </si>
  <si>
    <t>Objednávateľ:</t>
  </si>
  <si>
    <t>IČO:</t>
  </si>
  <si>
    <t>Obec Čavoj</t>
  </si>
  <si>
    <t>IČ DPH:</t>
  </si>
  <si>
    <t>Zhotoviteľ:</t>
  </si>
  <si>
    <t>Vyplň údaj</t>
  </si>
  <si>
    <t>Projektant:</t>
  </si>
  <si>
    <t>Ing. Lenka Rytychová</t>
  </si>
  <si>
    <t>True</t>
  </si>
  <si>
    <t>Spracovateľ:</t>
  </si>
  <si>
    <t>I. Mokrý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</si>
  <si>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</si>
  <si>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</si>
  <si>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</si>
  <si>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</si>
  <si>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</si>
  <si>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</si>
  <si>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</si>
  <si>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</si>
  <si>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</si>
  <si>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</si>
  <si>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</si>
  <si>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</si>
  <si>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</si>
  <si>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</si>
  <si>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</si>
  <si>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</si>
  <si>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</si>
  <si>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</si>
  <si>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</si>
  <si>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</si>
  <si>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</si>
  <si>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</si>
  <si>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</si>
  <si>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</si>
  <si>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</si>
  <si>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</si>
  <si>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</si>
  <si>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</si>
  <si>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</si>
  <si>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</si>
  <si>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</si>
  <si>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</si>
  <si>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</si>
  <si>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</si>
  <si>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</si>
  <si>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</si>
  <si>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</si>
  <si>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</si>
  <si>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</si>
  <si>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</si>
  <si>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</si>
  <si>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</si>
  <si>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</si>
  <si>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</si>
  <si>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</si>
  <si>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</si>
  <si>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</si>
  <si>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</si>
  <si>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KRYCÍ LIST ROZPOČTU</t>
  </si>
  <si>
    <t>REKAPITULÁCIA ROZPOČTU</t>
  </si>
  <si>
    <t>Kód dielu - Popis</t>
  </si>
  <si>
    <t>Cena celkom [EUR]</t>
  </si>
  <si>
    <t>Náklady z rozpočtu</t>
  </si>
  <si>
    <t>-1</t>
  </si>
  <si>
    <t>ON - Oprávnené náklady</t>
  </si>
  <si>
    <t xml:space="preserve">    1 - Zemné práce</t>
  </si>
  <si>
    <t xml:space="preserve">    4 - Vodorovné konštrukcie</t>
  </si>
  <si>
    <t xml:space="preserve">    5 - Komunikácie</t>
  </si>
  <si>
    <t xml:space="preserve">    9 - Ostatné konštrukcie a práce-búranie</t>
  </si>
  <si>
    <t xml:space="preserve">    99 - Presun hmôt HSV</t>
  </si>
  <si>
    <t xml:space="preserve">    767 - Konštrukcie doplnkové kovové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</si>
  <si>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</si>
  <si>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</si>
  <si>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</si>
  <si>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</si>
  <si>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</si>
  <si>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</si>
  <si>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</si>
  <si>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</si>
  <si>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</si>
  <si>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</si>
  <si>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</si>
  <si>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</si>
  <si>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ON</t>
  </si>
  <si>
    <t>Oprávnené náklady</t>
  </si>
  <si>
    <t>ROZPOCET</t>
  </si>
  <si>
    <t>Zemné práce</t>
  </si>
  <si>
    <t>K</t>
  </si>
  <si>
    <t>111301111.S</t>
  </si>
  <si>
    <t>Zobratie mačiny hr. do 100 mm</t>
  </si>
  <si>
    <t>m2</t>
  </si>
  <si>
    <t>4</t>
  </si>
  <si>
    <t>2</t>
  </si>
  <si>
    <t>-1457256827</t>
  </si>
  <si>
    <t>122201101.S</t>
  </si>
  <si>
    <t>Odkopávka a prekopávka nezapažená v hornine 3, do 100 m3</t>
  </si>
  <si>
    <t>m3</t>
  </si>
  <si>
    <t>-2123206119</t>
  </si>
  <si>
    <t>3</t>
  </si>
  <si>
    <t>162202111.S</t>
  </si>
  <si>
    <t>Vodorovné premiestnenie mačiny nad 50 do 100 m</t>
  </si>
  <si>
    <t>77808226</t>
  </si>
  <si>
    <t>162301121.S</t>
  </si>
  <si>
    <t>Vodorovné premiestnenie výkopku po spevnenej ceste z horniny tr.1-4, nad 100 do 1000 m3 na vzdialenosť nad 50 do 500 m</t>
  </si>
  <si>
    <t>535149989</t>
  </si>
  <si>
    <t>5</t>
  </si>
  <si>
    <t>162501105.S</t>
  </si>
  <si>
    <t>Vodorovné premiestnenie výkopku po spevnenej ceste z horniny tr.1-4, do 100 m3, príplatok k cene za každých ďalšich a začatých 1000 m</t>
  </si>
  <si>
    <t>-36064544</t>
  </si>
  <si>
    <t>6</t>
  </si>
  <si>
    <t>167101102.S</t>
  </si>
  <si>
    <t>Nakladanie neuľahnutého výkopku z hornín tr.1-4 nad 100 do 1000 m3</t>
  </si>
  <si>
    <t>196700637</t>
  </si>
  <si>
    <t>7</t>
  </si>
  <si>
    <t>167102111.S</t>
  </si>
  <si>
    <t>Nakladanie mačiny zo skládky</t>
  </si>
  <si>
    <t>-1298186555</t>
  </si>
  <si>
    <t>8</t>
  </si>
  <si>
    <t>171201201.S</t>
  </si>
  <si>
    <t>Uloženie sypaniny na skládky do 100 m3</t>
  </si>
  <si>
    <t>-1678675253</t>
  </si>
  <si>
    <t>9</t>
  </si>
  <si>
    <t>181201102.S</t>
  </si>
  <si>
    <t>Úprava pláne v násypoch v hornine 1-4 so zhutnením</t>
  </si>
  <si>
    <t>-1365084056</t>
  </si>
  <si>
    <t>10</t>
  </si>
  <si>
    <t>289971211.S</t>
  </si>
  <si>
    <t>Zhotovenie vrstvy z geotextílie na upravenom povrchu sklon do 1 : 5 , šírky od 0 do 3 m</t>
  </si>
  <si>
    <t>949218203</t>
  </si>
  <si>
    <t>11</t>
  </si>
  <si>
    <t>M</t>
  </si>
  <si>
    <t>693110002000.S</t>
  </si>
  <si>
    <t>Geotextília PP300</t>
  </si>
  <si>
    <t>348045472</t>
  </si>
  <si>
    <t>Vodorovné konštrukcie</t>
  </si>
  <si>
    <t>12</t>
  </si>
  <si>
    <t>451577877.S</t>
  </si>
  <si>
    <t>Podklad pod dlažbu v ploche vodorovnej alebo v sklone do 1:5 hr. od 30 do 100 mm zo štrkopiesku</t>
  </si>
  <si>
    <t>-766730257</t>
  </si>
  <si>
    <t>Komunikácie</t>
  </si>
  <si>
    <t>13</t>
  </si>
  <si>
    <t>564750111.S</t>
  </si>
  <si>
    <t>Podklad alebo kryt z kameniva hrubého drveného veľ. 8-16 mm s rozprestretím a zhutnením hr. 150 mm</t>
  </si>
  <si>
    <t>-259486297</t>
  </si>
  <si>
    <t>14</t>
  </si>
  <si>
    <t>564851111.S</t>
  </si>
  <si>
    <t>Podklad zo štrkodrte ŠD fr.(16-32), hr. 150 mm</t>
  </si>
  <si>
    <t>-1581770973</t>
  </si>
  <si>
    <t>15</t>
  </si>
  <si>
    <t>596911224.S</t>
  </si>
  <si>
    <t>Kladenie betónovej zámkovej dlažby pozemných komunikácií hr. 80 mm pre peších nad 300 m2 so zriadením lôžka z kameniva hr. 50 mm</t>
  </si>
  <si>
    <t>304272925</t>
  </si>
  <si>
    <t>16</t>
  </si>
  <si>
    <t>592460019800.R</t>
  </si>
  <si>
    <t>Dlažba betónova</t>
  </si>
  <si>
    <t>1193024069</t>
  </si>
  <si>
    <t>Ostatné konštrukcie a práce-búranie</t>
  </si>
  <si>
    <t>17</t>
  </si>
  <si>
    <t>916332113.S</t>
  </si>
  <si>
    <t>Osadenie cestného obrubníka betónového stojatého do lôžka z betónu prostého tr. C 20/25 bez bočnej opory</t>
  </si>
  <si>
    <t>m</t>
  </si>
  <si>
    <t>-1624853693</t>
  </si>
  <si>
    <t>18</t>
  </si>
  <si>
    <t>592170002100.S</t>
  </si>
  <si>
    <t>Obrubník cestný, lxšxv 1000x100x200 mm, prírodný</t>
  </si>
  <si>
    <t>ks</t>
  </si>
  <si>
    <t>-36016858</t>
  </si>
  <si>
    <t>19</t>
  </si>
  <si>
    <t>918101111.S</t>
  </si>
  <si>
    <t>Lôžko pod obrubníky, krajníky alebo obruby z dlažobných kociek z betónu prostého tr. C 12/15</t>
  </si>
  <si>
    <t>-25911300</t>
  </si>
  <si>
    <t>99</t>
  </si>
  <si>
    <t>Presun hmôt HSV</t>
  </si>
  <si>
    <t>20</t>
  </si>
  <si>
    <t>998223011.S</t>
  </si>
  <si>
    <t>Presun hmôt pre pozemné komunikácie s krytom dláždeným (822 2.3, 822 5.3) akejkoľvek dĺžky objektu</t>
  </si>
  <si>
    <t>t</t>
  </si>
  <si>
    <t>580565620</t>
  </si>
  <si>
    <t>767</t>
  </si>
  <si>
    <t>Konštrukcie doplnkové kovové</t>
  </si>
  <si>
    <t>21</t>
  </si>
  <si>
    <t>767995101.SR1</t>
  </si>
  <si>
    <t>Dodávka ohradenia kontajnerov z oceľovej konštrukcie so strechou, dverami so zabezpečením proti otvoreniu.</t>
  </si>
  <si>
    <t>1504435223</t>
  </si>
  <si>
    <t>22</t>
  </si>
  <si>
    <t>767995101.SR3</t>
  </si>
  <si>
    <t>Dodávka krytu kontajnera 1100 l.</t>
  </si>
  <si>
    <t>896161962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</si>
</sst>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21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0" fillId="5" borderId="0" xfId="0" applyFont="1" applyFill="1" applyAlignment="1">
      <alignment horizontal="center" vertical="center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4" fontId="22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8" fillId="0" borderId="14" xfId="0" applyNumberFormat="1" applyFont="1" applyBorder="1" applyAlignment="1">
      <alignment vertical="center"/>
    </xf>
    <xf numFmtId="4" fontId="18" fillId="0" borderId="0" xfId="0" applyNumberFormat="1" applyFont="1" applyBorder="1" applyAlignment="1">
      <alignment vertical="center"/>
    </xf>
    <xf numFmtId="166" fontId="18" fillId="0" borderId="0" xfId="0" applyNumberFormat="1" applyFont="1" applyBorder="1" applyAlignment="1">
      <alignment vertical="center"/>
    </xf>
    <xf numFmtId="4" fontId="18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19" xfId="0" applyNumberFormat="1" applyFont="1" applyBorder="1" applyAlignment="1">
      <alignment vertical="center"/>
    </xf>
    <xf numFmtId="4" fontId="26" fillId="0" borderId="20" xfId="0" applyNumberFormat="1" applyFont="1" applyBorder="1" applyAlignment="1">
      <alignment vertical="center"/>
    </xf>
    <xf numFmtId="166" fontId="26" fillId="0" borderId="20" xfId="0" applyNumberFormat="1" applyFont="1" applyBorder="1" applyAlignment="1">
      <alignment vertical="center"/>
    </xf>
    <xf numFmtId="4" fontId="26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0" fillId="5" borderId="0" xfId="0" applyFont="1" applyFill="1" applyAlignment="1">
      <alignment horizontal="left" vertical="center"/>
    </xf>
    <xf numFmtId="0" fontId="20" fillId="5" borderId="0" xfId="0" applyFont="1" applyFill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0" fillId="5" borderId="16" xfId="0" applyFont="1" applyFill="1" applyBorder="1" applyAlignment="1">
      <alignment horizontal="center" vertical="center" wrapText="1"/>
    </xf>
    <xf numFmtId="0" fontId="20" fillId="5" borderId="17" xfId="0" applyFont="1" applyFill="1" applyBorder="1" applyAlignment="1">
      <alignment horizontal="center" vertical="center" wrapText="1"/>
    </xf>
    <xf numFmtId="0" fontId="20" fillId="5" borderId="18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2" fillId="0" borderId="0" xfId="0" applyNumberFormat="1" applyFont="1" applyAlignment="1"/>
    <xf numFmtId="166" fontId="29" fillId="0" borderId="12" xfId="0" applyNumberFormat="1" applyFont="1" applyBorder="1" applyAlignment="1"/>
    <xf numFmtId="166" fontId="29" fillId="0" borderId="13" xfId="0" applyNumberFormat="1" applyFont="1" applyBorder="1" applyAlignment="1"/>
    <xf numFmtId="4" fontId="30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0" fillId="0" borderId="22" xfId="0" applyFont="1" applyBorder="1" applyAlignment="1" applyProtection="1">
      <alignment horizontal="center" vertical="center"/>
      <protection locked="0"/>
    </xf>
    <xf numFmtId="49" fontId="20" fillId="0" borderId="22" xfId="0" applyNumberFormat="1" applyFont="1" applyBorder="1" applyAlignment="1" applyProtection="1">
      <alignment horizontal="left" vertical="center" wrapText="1"/>
      <protection locked="0"/>
    </xf>
    <xf numFmtId="0" fontId="20" fillId="0" borderId="22" xfId="0" applyFont="1" applyBorder="1" applyAlignment="1" applyProtection="1">
      <alignment horizontal="left" vertical="center" wrapText="1"/>
      <protection locked="0"/>
    </xf>
    <xf numFmtId="0" fontId="20" fillId="0" borderId="22" xfId="0" applyFont="1" applyBorder="1" applyAlignment="1" applyProtection="1">
      <alignment horizontal="center" vertical="center" wrapText="1"/>
      <protection locked="0"/>
    </xf>
    <xf numFmtId="167" fontId="20" fillId="0" borderId="22" xfId="0" applyNumberFormat="1" applyFont="1" applyBorder="1" applyAlignment="1" applyProtection="1">
      <alignment vertical="center"/>
      <protection locked="0"/>
    </xf>
    <xf numFmtId="4" fontId="20" fillId="3" borderId="22" xfId="0" applyNumberFormat="1" applyFont="1" applyFill="1" applyBorder="1" applyAlignment="1" applyProtection="1">
      <alignment vertical="center"/>
      <protection locked="0"/>
    </xf>
    <xf numFmtId="4" fontId="20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1" fillId="3" borderId="14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>
      <alignment horizontal="center" vertical="center"/>
    </xf>
    <xf numFmtId="166" fontId="21" fillId="0" borderId="0" xfId="0" applyNumberFormat="1" applyFont="1" applyBorder="1" applyAlignment="1">
      <alignment vertical="center"/>
    </xf>
    <xf numFmtId="166" fontId="21" fillId="0" borderId="15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1" fillId="0" borderId="22" xfId="0" applyFont="1" applyBorder="1" applyAlignment="1" applyProtection="1">
      <alignment horizontal="center" vertical="center"/>
      <protection locked="0"/>
    </xf>
    <xf numFmtId="49" fontId="31" fillId="0" borderId="22" xfId="0" applyNumberFormat="1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center" vertical="center" wrapText="1"/>
      <protection locked="0"/>
    </xf>
    <xf numFmtId="167" fontId="31" fillId="0" borderId="22" xfId="0" applyNumberFormat="1" applyFont="1" applyBorder="1" applyAlignment="1" applyProtection="1">
      <alignment vertical="center"/>
      <protection locked="0"/>
    </xf>
    <xf numFmtId="4" fontId="31" fillId="3" borderId="22" xfId="0" applyNumberFormat="1" applyFont="1" applyFill="1" applyBorder="1" applyAlignment="1" applyProtection="1">
      <alignment vertical="center"/>
      <protection locked="0"/>
    </xf>
    <xf numFmtId="4" fontId="31" fillId="0" borderId="22" xfId="0" applyNumberFormat="1" applyFont="1" applyBorder="1" applyAlignment="1" applyProtection="1">
      <alignment vertical="center"/>
      <protection locked="0"/>
    </xf>
    <xf numFmtId="0" fontId="32" fillId="0" borderId="22" xfId="0" applyFont="1" applyBorder="1" applyAlignment="1" applyProtection="1">
      <alignment vertical="center"/>
      <protection locked="0"/>
    </xf>
    <xf numFmtId="0" fontId="32" fillId="0" borderId="3" xfId="0" applyFont="1" applyBorder="1" applyAlignment="1">
      <alignment vertical="center"/>
    </xf>
    <xf numFmtId="0" fontId="31" fillId="3" borderId="14" xfId="0" applyFont="1" applyFill="1" applyBorder="1" applyAlignment="1" applyProtection="1">
      <alignment horizontal="left" vertical="center"/>
      <protection locked="0"/>
    </xf>
    <xf numFmtId="0" fontId="31" fillId="0" borderId="0" xfId="0" applyFont="1" applyBorder="1" applyAlignment="1">
      <alignment horizontal="center" vertical="center"/>
    </xf>
    <xf numFmtId="0" fontId="21" fillId="3" borderId="19" xfId="0" applyFont="1" applyFill="1" applyBorder="1" applyAlignment="1" applyProtection="1">
      <alignment horizontal="left" vertical="center"/>
      <protection locked="0"/>
    </xf>
    <xf numFmtId="0" fontId="21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1" fillId="0" borderId="20" xfId="0" applyNumberFormat="1" applyFont="1" applyBorder="1" applyAlignment="1">
      <alignment vertical="center"/>
    </xf>
    <xf numFmtId="166" fontId="21" fillId="0" borderId="21" xfId="0" applyNumberFormat="1" applyFont="1" applyBorder="1" applyAlignment="1">
      <alignment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6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20" fillId="5" borderId="6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left" vertical="center"/>
    </xf>
    <xf numFmtId="0" fontId="20" fillId="5" borderId="7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right" vertical="center"/>
    </xf>
    <xf numFmtId="0" fontId="20" fillId="5" borderId="8" xfId="0" applyFont="1" applyFill="1" applyBorder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horizontal="left" vertical="center" wrapText="1"/>
    </xf>
    <xf numFmtId="4" fontId="22" fillId="0" borderId="0" xfId="0" applyNumberFormat="1" applyFont="1" applyAlignment="1">
      <alignment horizontal="right" vertical="center"/>
    </xf>
    <xf numFmtId="4" fontId="22" fillId="0" borderId="0" xfId="0" applyNumberFormat="1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0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workbookViewId="0"/>
  </sheetViews>
  <sheetFormatPr defaultRowHeight="14.4"/>
  <cols>
    <col min="1" max="1" width="8.28515625" style="1" customWidth="1"/>
    <col min="2" max="2" width="1.7109375" style="1" customWidth="1"/>
    <col min="3" max="3" width="4.140625" style="1" customWidth="1"/>
    <col min="4" max="33" width="2.7109375" style="1" customWidth="1"/>
    <col min="34" max="34" width="3.28515625" style="1" customWidth="1"/>
    <col min="35" max="35" width="31.7109375" style="1" customWidth="1"/>
    <col min="36" max="37" width="2.42578125" style="1" customWidth="1"/>
    <col min="38" max="38" width="8.28515625" style="1" customWidth="1"/>
    <col min="39" max="39" width="3.28515625" style="1" customWidth="1"/>
    <col min="40" max="40" width="13.28515625" style="1" customWidth="1"/>
    <col min="41" max="41" width="7.42578125" style="1" customWidth="1"/>
    <col min="42" max="42" width="4.140625" style="1" customWidth="1"/>
    <col min="43" max="43" width="15.7109375" style="1" hidden="1" customWidth="1"/>
    <col min="44" max="44" width="13.7109375" style="1" customWidth="1"/>
    <col min="45" max="47" width="25.85546875" style="1" hidden="1" customWidth="1"/>
    <col min="48" max="49" width="21.7109375" style="1" hidden="1" customWidth="1"/>
    <col min="50" max="51" width="25" style="1" hidden="1" customWidth="1"/>
    <col min="52" max="52" width="21.7109375" style="1" hidden="1" customWidth="1"/>
    <col min="53" max="53" width="19.140625" style="1" hidden="1" customWidth="1"/>
    <col min="54" max="54" width="25" style="1" hidden="1" customWidth="1"/>
    <col min="55" max="55" width="21.7109375" style="1" hidden="1" customWidth="1"/>
    <col min="56" max="56" width="19.140625" style="1" hidden="1" customWidth="1"/>
    <col min="57" max="57" width="66.42578125" style="1" customWidth="1"/>
    <col min="71" max="91" width="9.28515625" style="1" hidden="1"/>
  </cols>
  <sheetData>
    <row r="1" spans="1:74" ht="10.199999999999999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" customHeight="1">
      <c r="AR2" s="210" t="s">
        <v>5</v>
      </c>
      <c r="AS2" s="176"/>
      <c r="AT2" s="176"/>
      <c r="AU2" s="176"/>
      <c r="AV2" s="176"/>
      <c r="AW2" s="176"/>
      <c r="AX2" s="176"/>
      <c r="AY2" s="176"/>
      <c r="AZ2" s="176"/>
      <c r="BA2" s="176"/>
      <c r="BB2" s="176"/>
      <c r="BC2" s="176"/>
      <c r="BD2" s="176"/>
      <c r="BE2" s="176"/>
      <c r="BS2" s="14" t="s">
        <v>6</v>
      </c>
      <c r="BT2" s="14" t="s">
        <v>7</v>
      </c>
    </row>
    <row r="3" spans="1:74" s="1" customFormat="1" ht="6.9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" customHeight="1">
      <c r="B4" s="17"/>
      <c r="D4" s="18" t="s">
        <v>8</v>
      </c>
      <c r="AR4" s="17"/>
      <c r="AS4" s="19" t="s">
        <v>9</v>
      </c>
      <c r="BE4" s="20" t="s">
        <v>10</v>
      </c>
      <c r="BS4" s="14" t="s">
        <v>11</v>
      </c>
    </row>
    <row r="5" spans="1:74" s="1" customFormat="1" ht="12" customHeight="1">
      <c r="B5" s="17"/>
      <c r="D5" s="21" t="s">
        <v>12</v>
      </c>
      <c r="K5" s="175" t="s">
        <v>13</v>
      </c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  <c r="AA5" s="176"/>
      <c r="AB5" s="176"/>
      <c r="AC5" s="176"/>
      <c r="AD5" s="176"/>
      <c r="AE5" s="176"/>
      <c r="AF5" s="176"/>
      <c r="AG5" s="176"/>
      <c r="AH5" s="176"/>
      <c r="AI5" s="176"/>
      <c r="AJ5" s="176"/>
      <c r="AK5" s="176"/>
      <c r="AL5" s="176"/>
      <c r="AM5" s="176"/>
      <c r="AN5" s="176"/>
      <c r="AO5" s="176"/>
      <c r="AR5" s="17"/>
      <c r="BE5" s="172" t="s">
        <v>14</v>
      </c>
      <c r="BS5" s="14" t="s">
        <v>6</v>
      </c>
    </row>
    <row r="6" spans="1:74" s="1" customFormat="1" ht="36.9" customHeight="1">
      <c r="B6" s="17"/>
      <c r="D6" s="23" t="s">
        <v>15</v>
      </c>
      <c r="K6" s="177" t="s">
        <v>16</v>
      </c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6"/>
      <c r="AF6" s="176"/>
      <c r="AG6" s="176"/>
      <c r="AH6" s="176"/>
      <c r="AI6" s="176"/>
      <c r="AJ6" s="176"/>
      <c r="AK6" s="176"/>
      <c r="AL6" s="176"/>
      <c r="AM6" s="176"/>
      <c r="AN6" s="176"/>
      <c r="AO6" s="176"/>
      <c r="AR6" s="17"/>
      <c r="BE6" s="173"/>
      <c r="BS6" s="14" t="s">
        <v>6</v>
      </c>
    </row>
    <row r="7" spans="1:74" s="1" customFormat="1" ht="12" customHeight="1">
      <c r="B7" s="17"/>
      <c r="D7" s="24" t="s">
        <v>17</v>
      </c>
      <c r="K7" s="22" t="s">
        <v>1</v>
      </c>
      <c r="AK7" s="24" t="s">
        <v>18</v>
      </c>
      <c r="AN7" s="22" t="s">
        <v>1</v>
      </c>
      <c r="AR7" s="17"/>
      <c r="BE7" s="173"/>
      <c r="BS7" s="14" t="s">
        <v>6</v>
      </c>
    </row>
    <row r="8" spans="1:74" s="1" customFormat="1" ht="12" customHeight="1">
      <c r="B8" s="17"/>
      <c r="D8" s="24" t="s">
        <v>19</v>
      </c>
      <c r="K8" s="22" t="s">
        <v>20</v>
      </c>
      <c r="AK8" s="24" t="s">
        <v>21</v>
      </c>
      <c r="AN8" s="25" t="s">
        <v>22</v>
      </c>
      <c r="AR8" s="17"/>
      <c r="BE8" s="173"/>
      <c r="BS8" s="14" t="s">
        <v>6</v>
      </c>
    </row>
    <row r="9" spans="1:74" s="1" customFormat="1" ht="14.4" customHeight="1">
      <c r="B9" s="17"/>
      <c r="AR9" s="17"/>
      <c r="BE9" s="173"/>
      <c r="BS9" s="14" t="s">
        <v>6</v>
      </c>
    </row>
    <row r="10" spans="1:74" s="1" customFormat="1" ht="12" customHeight="1">
      <c r="B10" s="17"/>
      <c r="D10" s="24" t="s">
        <v>23</v>
      </c>
      <c r="AK10" s="24" t="s">
        <v>24</v>
      </c>
      <c r="AN10" s="22" t="s">
        <v>1</v>
      </c>
      <c r="AR10" s="17"/>
      <c r="BE10" s="173"/>
      <c r="BS10" s="14" t="s">
        <v>6</v>
      </c>
    </row>
    <row r="11" spans="1:74" s="1" customFormat="1" ht="18.45" customHeight="1">
      <c r="B11" s="17"/>
      <c r="E11" s="22" t="s">
        <v>25</v>
      </c>
      <c r="AK11" s="24" t="s">
        <v>26</v>
      </c>
      <c r="AN11" s="22" t="s">
        <v>1</v>
      </c>
      <c r="AR11" s="17"/>
      <c r="BE11" s="173"/>
      <c r="BS11" s="14" t="s">
        <v>6</v>
      </c>
    </row>
    <row r="12" spans="1:74" s="1" customFormat="1" ht="6.9" customHeight="1">
      <c r="B12" s="17"/>
      <c r="AR12" s="17"/>
      <c r="BE12" s="173"/>
      <c r="BS12" s="14" t="s">
        <v>6</v>
      </c>
    </row>
    <row r="13" spans="1:74" s="1" customFormat="1" ht="12" customHeight="1">
      <c r="B13" s="17"/>
      <c r="D13" s="24" t="s">
        <v>27</v>
      </c>
      <c r="AK13" s="24" t="s">
        <v>24</v>
      </c>
      <c r="AN13" s="26" t="s">
        <v>28</v>
      </c>
      <c r="AR13" s="17"/>
      <c r="BE13" s="173"/>
      <c r="BS13" s="14" t="s">
        <v>6</v>
      </c>
    </row>
    <row r="14" spans="1:74" ht="13.2">
      <c r="B14" s="17"/>
      <c r="E14" s="178" t="s">
        <v>28</v>
      </c>
      <c r="F14" s="179"/>
      <c r="G14" s="179"/>
      <c r="H14" s="179"/>
      <c r="I14" s="179"/>
      <c r="J14" s="179"/>
      <c r="K14" s="179"/>
      <c r="L14" s="179"/>
      <c r="M14" s="179"/>
      <c r="N14" s="179"/>
      <c r="O14" s="179"/>
      <c r="P14" s="179"/>
      <c r="Q14" s="179"/>
      <c r="R14" s="179"/>
      <c r="S14" s="179"/>
      <c r="T14" s="179"/>
      <c r="U14" s="179"/>
      <c r="V14" s="179"/>
      <c r="W14" s="179"/>
      <c r="X14" s="179"/>
      <c r="Y14" s="179"/>
      <c r="Z14" s="179"/>
      <c r="AA14" s="179"/>
      <c r="AB14" s="179"/>
      <c r="AC14" s="179"/>
      <c r="AD14" s="179"/>
      <c r="AE14" s="179"/>
      <c r="AF14" s="179"/>
      <c r="AG14" s="179"/>
      <c r="AH14" s="179"/>
      <c r="AI14" s="179"/>
      <c r="AJ14" s="179"/>
      <c r="AK14" s="24" t="s">
        <v>26</v>
      </c>
      <c r="AN14" s="26" t="s">
        <v>28</v>
      </c>
      <c r="AR14" s="17"/>
      <c r="BE14" s="173"/>
      <c r="BS14" s="14" t="s">
        <v>6</v>
      </c>
    </row>
    <row r="15" spans="1:74" s="1" customFormat="1" ht="6.9" customHeight="1">
      <c r="B15" s="17"/>
      <c r="AR15" s="17"/>
      <c r="BE15" s="173"/>
      <c r="BS15" s="14" t="s">
        <v>3</v>
      </c>
    </row>
    <row r="16" spans="1:74" s="1" customFormat="1" ht="12" customHeight="1">
      <c r="B16" s="17"/>
      <c r="D16" s="24" t="s">
        <v>29</v>
      </c>
      <c r="AK16" s="24" t="s">
        <v>24</v>
      </c>
      <c r="AN16" s="22" t="s">
        <v>1</v>
      </c>
      <c r="AR16" s="17"/>
      <c r="BE16" s="173"/>
      <c r="BS16" s="14" t="s">
        <v>3</v>
      </c>
    </row>
    <row r="17" spans="1:71" s="1" customFormat="1" ht="18.45" customHeight="1">
      <c r="B17" s="17"/>
      <c r="E17" s="22" t="s">
        <v>30</v>
      </c>
      <c r="AK17" s="24" t="s">
        <v>26</v>
      </c>
      <c r="AN17" s="22" t="s">
        <v>1</v>
      </c>
      <c r="AR17" s="17"/>
      <c r="BE17" s="173"/>
      <c r="BS17" s="14" t="s">
        <v>31</v>
      </c>
    </row>
    <row r="18" spans="1:71" s="1" customFormat="1" ht="6.9" customHeight="1">
      <c r="B18" s="17"/>
      <c r="AR18" s="17"/>
      <c r="BE18" s="173"/>
      <c r="BS18" s="14" t="s">
        <v>6</v>
      </c>
    </row>
    <row r="19" spans="1:71" s="1" customFormat="1" ht="12" customHeight="1">
      <c r="B19" s="17"/>
      <c r="D19" s="24" t="s">
        <v>32</v>
      </c>
      <c r="AK19" s="24" t="s">
        <v>24</v>
      </c>
      <c r="AN19" s="22" t="s">
        <v>1</v>
      </c>
      <c r="AR19" s="17"/>
      <c r="BE19" s="173"/>
      <c r="BS19" s="14" t="s">
        <v>6</v>
      </c>
    </row>
    <row r="20" spans="1:71" s="1" customFormat="1" ht="18.45" customHeight="1">
      <c r="B20" s="17"/>
      <c r="E20" s="22" t="s">
        <v>33</v>
      </c>
      <c r="AK20" s="24" t="s">
        <v>26</v>
      </c>
      <c r="AN20" s="22" t="s">
        <v>1</v>
      </c>
      <c r="AR20" s="17"/>
      <c r="BE20" s="173"/>
      <c r="BS20" s="14" t="s">
        <v>31</v>
      </c>
    </row>
    <row r="21" spans="1:71" s="1" customFormat="1" ht="6.9" customHeight="1">
      <c r="B21" s="17"/>
      <c r="AR21" s="17"/>
      <c r="BE21" s="173"/>
    </row>
    <row r="22" spans="1:71" s="1" customFormat="1" ht="12" customHeight="1">
      <c r="B22" s="17"/>
      <c r="D22" s="24" t="s">
        <v>34</v>
      </c>
      <c r="AR22" s="17"/>
      <c r="BE22" s="173"/>
    </row>
    <row r="23" spans="1:71" s="1" customFormat="1" ht="16.5" customHeight="1">
      <c r="B23" s="17"/>
      <c r="E23" s="180" t="s">
        <v>1</v>
      </c>
      <c r="F23" s="180"/>
      <c r="G23" s="180"/>
      <c r="H23" s="180"/>
      <c r="I23" s="180"/>
      <c r="J23" s="180"/>
      <c r="K23" s="180"/>
      <c r="L23" s="180"/>
      <c r="M23" s="180"/>
      <c r="N23" s="180"/>
      <c r="O23" s="180"/>
      <c r="P23" s="180"/>
      <c r="Q23" s="180"/>
      <c r="R23" s="180"/>
      <c r="S23" s="180"/>
      <c r="T23" s="180"/>
      <c r="U23" s="180"/>
      <c r="V23" s="180"/>
      <c r="W23" s="180"/>
      <c r="X23" s="180"/>
      <c r="Y23" s="180"/>
      <c r="Z23" s="180"/>
      <c r="AA23" s="180"/>
      <c r="AB23" s="180"/>
      <c r="AC23" s="180"/>
      <c r="AD23" s="180"/>
      <c r="AE23" s="180"/>
      <c r="AF23" s="180"/>
      <c r="AG23" s="180"/>
      <c r="AH23" s="180"/>
      <c r="AI23" s="180"/>
      <c r="AJ23" s="180"/>
      <c r="AK23" s="180"/>
      <c r="AL23" s="180"/>
      <c r="AM23" s="180"/>
      <c r="AN23" s="180"/>
      <c r="AR23" s="17"/>
      <c r="BE23" s="173"/>
    </row>
    <row r="24" spans="1:71" s="1" customFormat="1" ht="6.9" customHeight="1">
      <c r="B24" s="17"/>
      <c r="AR24" s="17"/>
      <c r="BE24" s="173"/>
    </row>
    <row r="25" spans="1:71" s="1" customFormat="1" ht="6.9" customHeight="1">
      <c r="B25" s="17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R25" s="17"/>
      <c r="BE25" s="173"/>
    </row>
    <row r="26" spans="1:71" s="2" customFormat="1" ht="25.95" customHeight="1">
      <c r="A26" s="29"/>
      <c r="B26" s="30"/>
      <c r="C26" s="29"/>
      <c r="D26" s="31" t="s">
        <v>35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181">
        <f>ROUND(AG94,2)</f>
        <v>0</v>
      </c>
      <c r="AL26" s="182"/>
      <c r="AM26" s="182"/>
      <c r="AN26" s="182"/>
      <c r="AO26" s="182"/>
      <c r="AP26" s="29"/>
      <c r="AQ26" s="29"/>
      <c r="AR26" s="30"/>
      <c r="BE26" s="173"/>
    </row>
    <row r="27" spans="1:71" s="2" customFormat="1" ht="6.9" customHeight="1">
      <c r="A27" s="29"/>
      <c r="B27" s="30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30"/>
      <c r="BE27" s="173"/>
    </row>
    <row r="28" spans="1:71" s="2" customFormat="1" ht="13.2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183" t="s">
        <v>36</v>
      </c>
      <c r="M28" s="183"/>
      <c r="N28" s="183"/>
      <c r="O28" s="183"/>
      <c r="P28" s="183"/>
      <c r="Q28" s="29"/>
      <c r="R28" s="29"/>
      <c r="S28" s="29"/>
      <c r="T28" s="29"/>
      <c r="U28" s="29"/>
      <c r="V28" s="29"/>
      <c r="W28" s="183" t="s">
        <v>37</v>
      </c>
      <c r="X28" s="183"/>
      <c r="Y28" s="183"/>
      <c r="Z28" s="183"/>
      <c r="AA28" s="183"/>
      <c r="AB28" s="183"/>
      <c r="AC28" s="183"/>
      <c r="AD28" s="183"/>
      <c r="AE28" s="183"/>
      <c r="AF28" s="29"/>
      <c r="AG28" s="29"/>
      <c r="AH28" s="29"/>
      <c r="AI28" s="29"/>
      <c r="AJ28" s="29"/>
      <c r="AK28" s="183" t="s">
        <v>38</v>
      </c>
      <c r="AL28" s="183"/>
      <c r="AM28" s="183"/>
      <c r="AN28" s="183"/>
      <c r="AO28" s="183"/>
      <c r="AP28" s="29"/>
      <c r="AQ28" s="29"/>
      <c r="AR28" s="30"/>
      <c r="BE28" s="173"/>
    </row>
    <row r="29" spans="1:71" s="3" customFormat="1" ht="14.4" customHeight="1">
      <c r="B29" s="34"/>
      <c r="D29" s="24" t="s">
        <v>39</v>
      </c>
      <c r="F29" s="35" t="s">
        <v>40</v>
      </c>
      <c r="L29" s="186">
        <v>0.23</v>
      </c>
      <c r="M29" s="185"/>
      <c r="N29" s="185"/>
      <c r="O29" s="185"/>
      <c r="P29" s="185"/>
      <c r="W29" s="184">
        <f>ROUND(AZ94, 2)</f>
        <v>0</v>
      </c>
      <c r="X29" s="185"/>
      <c r="Y29" s="185"/>
      <c r="Z29" s="185"/>
      <c r="AA29" s="185"/>
      <c r="AB29" s="185"/>
      <c r="AC29" s="185"/>
      <c r="AD29" s="185"/>
      <c r="AE29" s="185"/>
      <c r="AK29" s="184">
        <f>ROUND(AV94, 2)</f>
        <v>0</v>
      </c>
      <c r="AL29" s="185"/>
      <c r="AM29" s="185"/>
      <c r="AN29" s="185"/>
      <c r="AO29" s="185"/>
      <c r="AR29" s="34"/>
      <c r="BE29" s="174"/>
    </row>
    <row r="30" spans="1:71" s="3" customFormat="1" ht="14.4" customHeight="1">
      <c r="B30" s="34"/>
      <c r="F30" s="35" t="s">
        <v>41</v>
      </c>
      <c r="L30" s="186">
        <v>0.23</v>
      </c>
      <c r="M30" s="185"/>
      <c r="N30" s="185"/>
      <c r="O30" s="185"/>
      <c r="P30" s="185"/>
      <c r="W30" s="184">
        <f>ROUND(BA94, 2)</f>
        <v>0</v>
      </c>
      <c r="X30" s="185"/>
      <c r="Y30" s="185"/>
      <c r="Z30" s="185"/>
      <c r="AA30" s="185"/>
      <c r="AB30" s="185"/>
      <c r="AC30" s="185"/>
      <c r="AD30" s="185"/>
      <c r="AE30" s="185"/>
      <c r="AK30" s="184">
        <f>ROUND(AW94, 2)</f>
        <v>0</v>
      </c>
      <c r="AL30" s="185"/>
      <c r="AM30" s="185"/>
      <c r="AN30" s="185"/>
      <c r="AO30" s="185"/>
      <c r="AR30" s="34"/>
      <c r="BE30" s="174"/>
    </row>
    <row r="31" spans="1:71" s="3" customFormat="1" ht="14.4" hidden="1" customHeight="1">
      <c r="B31" s="34"/>
      <c r="F31" s="24" t="s">
        <v>42</v>
      </c>
      <c r="L31" s="186">
        <v>0.23</v>
      </c>
      <c r="M31" s="185"/>
      <c r="N31" s="185"/>
      <c r="O31" s="185"/>
      <c r="P31" s="185"/>
      <c r="W31" s="184">
        <f>ROUND(BB94, 2)</f>
        <v>0</v>
      </c>
      <c r="X31" s="185"/>
      <c r="Y31" s="185"/>
      <c r="Z31" s="185"/>
      <c r="AA31" s="185"/>
      <c r="AB31" s="185"/>
      <c r="AC31" s="185"/>
      <c r="AD31" s="185"/>
      <c r="AE31" s="185"/>
      <c r="AK31" s="184">
        <v>0</v>
      </c>
      <c r="AL31" s="185"/>
      <c r="AM31" s="185"/>
      <c r="AN31" s="185"/>
      <c r="AO31" s="185"/>
      <c r="AR31" s="34"/>
      <c r="BE31" s="174"/>
    </row>
    <row r="32" spans="1:71" s="3" customFormat="1" ht="14.4" hidden="1" customHeight="1">
      <c r="B32" s="34"/>
      <c r="F32" s="24" t="s">
        <v>43</v>
      </c>
      <c r="L32" s="186">
        <v>0.23</v>
      </c>
      <c r="M32" s="185"/>
      <c r="N32" s="185"/>
      <c r="O32" s="185"/>
      <c r="P32" s="185"/>
      <c r="W32" s="184">
        <f>ROUND(BC94, 2)</f>
        <v>0</v>
      </c>
      <c r="X32" s="185"/>
      <c r="Y32" s="185"/>
      <c r="Z32" s="185"/>
      <c r="AA32" s="185"/>
      <c r="AB32" s="185"/>
      <c r="AC32" s="185"/>
      <c r="AD32" s="185"/>
      <c r="AE32" s="185"/>
      <c r="AK32" s="184">
        <v>0</v>
      </c>
      <c r="AL32" s="185"/>
      <c r="AM32" s="185"/>
      <c r="AN32" s="185"/>
      <c r="AO32" s="185"/>
      <c r="AR32" s="34"/>
      <c r="BE32" s="174"/>
    </row>
    <row r="33" spans="1:57" s="3" customFormat="1" ht="14.4" hidden="1" customHeight="1">
      <c r="B33" s="34"/>
      <c r="F33" s="35" t="s">
        <v>44</v>
      </c>
      <c r="L33" s="186">
        <v>0</v>
      </c>
      <c r="M33" s="185"/>
      <c r="N33" s="185"/>
      <c r="O33" s="185"/>
      <c r="P33" s="185"/>
      <c r="W33" s="184">
        <f>ROUND(BD94, 2)</f>
        <v>0</v>
      </c>
      <c r="X33" s="185"/>
      <c r="Y33" s="185"/>
      <c r="Z33" s="185"/>
      <c r="AA33" s="185"/>
      <c r="AB33" s="185"/>
      <c r="AC33" s="185"/>
      <c r="AD33" s="185"/>
      <c r="AE33" s="185"/>
      <c r="AK33" s="184">
        <v>0</v>
      </c>
      <c r="AL33" s="185"/>
      <c r="AM33" s="185"/>
      <c r="AN33" s="185"/>
      <c r="AO33" s="185"/>
      <c r="AR33" s="34"/>
      <c r="BE33" s="174"/>
    </row>
    <row r="34" spans="1:57" s="2" customFormat="1" ht="6.9" customHeight="1">
      <c r="A34" s="29"/>
      <c r="B34" s="30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30"/>
      <c r="BE34" s="173"/>
    </row>
    <row r="35" spans="1:57" s="2" customFormat="1" ht="25.95" customHeight="1">
      <c r="A35" s="29"/>
      <c r="B35" s="30"/>
      <c r="C35" s="36"/>
      <c r="D35" s="37" t="s">
        <v>45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46</v>
      </c>
      <c r="U35" s="38"/>
      <c r="V35" s="38"/>
      <c r="W35" s="38"/>
      <c r="X35" s="187" t="s">
        <v>47</v>
      </c>
      <c r="Y35" s="188"/>
      <c r="Z35" s="188"/>
      <c r="AA35" s="188"/>
      <c r="AB35" s="188"/>
      <c r="AC35" s="38"/>
      <c r="AD35" s="38"/>
      <c r="AE35" s="38"/>
      <c r="AF35" s="38"/>
      <c r="AG35" s="38"/>
      <c r="AH35" s="38"/>
      <c r="AI35" s="38"/>
      <c r="AJ35" s="38"/>
      <c r="AK35" s="189">
        <f>SUM(AK26:AK33)</f>
        <v>0</v>
      </c>
      <c r="AL35" s="188"/>
      <c r="AM35" s="188"/>
      <c r="AN35" s="188"/>
      <c r="AO35" s="190"/>
      <c r="AP35" s="36"/>
      <c r="AQ35" s="36"/>
      <c r="AR35" s="30"/>
      <c r="BE35" s="29"/>
    </row>
    <row r="36" spans="1:57" s="2" customFormat="1" ht="6.9" customHeight="1">
      <c r="A36" s="29"/>
      <c r="B36" s="30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30"/>
      <c r="BE36" s="29"/>
    </row>
    <row r="37" spans="1:57" s="2" customFormat="1" ht="14.4" customHeight="1">
      <c r="A37" s="29"/>
      <c r="B37" s="30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30"/>
      <c r="BE37" s="29"/>
    </row>
    <row r="38" spans="1:57" s="1" customFormat="1" ht="14.4" customHeight="1">
      <c r="B38" s="17"/>
      <c r="AR38" s="17"/>
    </row>
    <row r="39" spans="1:57" s="1" customFormat="1" ht="14.4" customHeight="1">
      <c r="B39" s="17"/>
      <c r="AR39" s="17"/>
    </row>
    <row r="40" spans="1:57" s="1" customFormat="1" ht="14.4" customHeight="1">
      <c r="B40" s="17"/>
      <c r="AR40" s="17"/>
    </row>
    <row r="41" spans="1:57" s="1" customFormat="1" ht="14.4" customHeight="1">
      <c r="B41" s="17"/>
      <c r="AR41" s="17"/>
    </row>
    <row r="42" spans="1:57" s="1" customFormat="1" ht="14.4" customHeight="1">
      <c r="B42" s="17"/>
      <c r="AR42" s="17"/>
    </row>
    <row r="43" spans="1:57" s="1" customFormat="1" ht="14.4" customHeight="1">
      <c r="B43" s="17"/>
      <c r="AR43" s="17"/>
    </row>
    <row r="44" spans="1:57" s="1" customFormat="1" ht="14.4" customHeight="1">
      <c r="B44" s="17"/>
      <c r="AR44" s="17"/>
    </row>
    <row r="45" spans="1:57" s="1" customFormat="1" ht="14.4" customHeight="1">
      <c r="B45" s="17"/>
      <c r="AR45" s="17"/>
    </row>
    <row r="46" spans="1:57" s="1" customFormat="1" ht="14.4" customHeight="1">
      <c r="B46" s="17"/>
      <c r="AR46" s="17"/>
    </row>
    <row r="47" spans="1:57" s="1" customFormat="1" ht="14.4" customHeight="1">
      <c r="B47" s="17"/>
      <c r="AR47" s="17"/>
    </row>
    <row r="48" spans="1:57" s="1" customFormat="1" ht="14.4" customHeight="1">
      <c r="B48" s="17"/>
      <c r="AR48" s="17"/>
    </row>
    <row r="49" spans="1:57" s="2" customFormat="1" ht="14.4" customHeight="1">
      <c r="B49" s="40"/>
      <c r="D49" s="41" t="s">
        <v>48</v>
      </c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1" t="s">
        <v>49</v>
      </c>
      <c r="AI49" s="42"/>
      <c r="AJ49" s="42"/>
      <c r="AK49" s="42"/>
      <c r="AL49" s="42"/>
      <c r="AM49" s="42"/>
      <c r="AN49" s="42"/>
      <c r="AO49" s="42"/>
      <c r="AR49" s="40"/>
    </row>
    <row r="50" spans="1:57" ht="10.199999999999999">
      <c r="B50" s="17"/>
      <c r="AR50" s="17"/>
    </row>
    <row r="51" spans="1:57" ht="10.199999999999999">
      <c r="B51" s="17"/>
      <c r="AR51" s="17"/>
    </row>
    <row r="52" spans="1:57" ht="10.199999999999999">
      <c r="B52" s="17"/>
      <c r="AR52" s="17"/>
    </row>
    <row r="53" spans="1:57" ht="10.199999999999999">
      <c r="B53" s="17"/>
      <c r="AR53" s="17"/>
    </row>
    <row r="54" spans="1:57" ht="10.199999999999999">
      <c r="B54" s="17"/>
      <c r="AR54" s="17"/>
    </row>
    <row r="55" spans="1:57" ht="10.199999999999999">
      <c r="B55" s="17"/>
      <c r="AR55" s="17"/>
    </row>
    <row r="56" spans="1:57" ht="10.199999999999999">
      <c r="B56" s="17"/>
      <c r="AR56" s="17"/>
    </row>
    <row r="57" spans="1:57" ht="10.199999999999999">
      <c r="B57" s="17"/>
      <c r="AR57" s="17"/>
    </row>
    <row r="58" spans="1:57" ht="10.199999999999999">
      <c r="B58" s="17"/>
      <c r="AR58" s="17"/>
    </row>
    <row r="59" spans="1:57" ht="10.199999999999999">
      <c r="B59" s="17"/>
      <c r="AR59" s="17"/>
    </row>
    <row r="60" spans="1:57" s="2" customFormat="1" ht="13.2">
      <c r="A60" s="29"/>
      <c r="B60" s="30"/>
      <c r="C60" s="29"/>
      <c r="D60" s="43" t="s">
        <v>50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43" t="s">
        <v>51</v>
      </c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43" t="s">
        <v>50</v>
      </c>
      <c r="AI60" s="32"/>
      <c r="AJ60" s="32"/>
      <c r="AK60" s="32"/>
      <c r="AL60" s="32"/>
      <c r="AM60" s="43" t="s">
        <v>51</v>
      </c>
      <c r="AN60" s="32"/>
      <c r="AO60" s="32"/>
      <c r="AP60" s="29"/>
      <c r="AQ60" s="29"/>
      <c r="AR60" s="30"/>
      <c r="BE60" s="29"/>
    </row>
    <row r="61" spans="1:57" ht="10.199999999999999">
      <c r="B61" s="17"/>
      <c r="AR61" s="17"/>
    </row>
    <row r="62" spans="1:57" ht="10.199999999999999">
      <c r="B62" s="17"/>
      <c r="AR62" s="17"/>
    </row>
    <row r="63" spans="1:57" ht="10.199999999999999">
      <c r="B63" s="17"/>
      <c r="AR63" s="17"/>
    </row>
    <row r="64" spans="1:57" s="2" customFormat="1" ht="13.2">
      <c r="A64" s="29"/>
      <c r="B64" s="30"/>
      <c r="C64" s="29"/>
      <c r="D64" s="41" t="s">
        <v>52</v>
      </c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1" t="s">
        <v>53</v>
      </c>
      <c r="AI64" s="44"/>
      <c r="AJ64" s="44"/>
      <c r="AK64" s="44"/>
      <c r="AL64" s="44"/>
      <c r="AM64" s="44"/>
      <c r="AN64" s="44"/>
      <c r="AO64" s="44"/>
      <c r="AP64" s="29"/>
      <c r="AQ64" s="29"/>
      <c r="AR64" s="30"/>
      <c r="BE64" s="29"/>
    </row>
    <row r="65" spans="1:57" ht="10.199999999999999">
      <c r="B65" s="17"/>
      <c r="AR65" s="17"/>
    </row>
    <row r="66" spans="1:57" ht="10.199999999999999">
      <c r="B66" s="17"/>
      <c r="AR66" s="17"/>
    </row>
    <row r="67" spans="1:57" ht="10.199999999999999">
      <c r="B67" s="17"/>
      <c r="AR67" s="17"/>
    </row>
    <row r="68" spans="1:57" ht="10.199999999999999">
      <c r="B68" s="17"/>
      <c r="AR68" s="17"/>
    </row>
    <row r="69" spans="1:57" ht="10.199999999999999">
      <c r="B69" s="17"/>
      <c r="AR69" s="17"/>
    </row>
    <row r="70" spans="1:57" ht="10.199999999999999">
      <c r="B70" s="17"/>
      <c r="AR70" s="17"/>
    </row>
    <row r="71" spans="1:57" ht="10.199999999999999">
      <c r="B71" s="17"/>
      <c r="AR71" s="17"/>
    </row>
    <row r="72" spans="1:57" ht="10.199999999999999">
      <c r="B72" s="17"/>
      <c r="AR72" s="17"/>
    </row>
    <row r="73" spans="1:57" ht="10.199999999999999">
      <c r="B73" s="17"/>
      <c r="AR73" s="17"/>
    </row>
    <row r="74" spans="1:57" ht="10.199999999999999">
      <c r="B74" s="17"/>
      <c r="AR74" s="17"/>
    </row>
    <row r="75" spans="1:57" s="2" customFormat="1" ht="13.2">
      <c r="A75" s="29"/>
      <c r="B75" s="30"/>
      <c r="C75" s="29"/>
      <c r="D75" s="43" t="s">
        <v>50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43" t="s">
        <v>51</v>
      </c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43" t="s">
        <v>50</v>
      </c>
      <c r="AI75" s="32"/>
      <c r="AJ75" s="32"/>
      <c r="AK75" s="32"/>
      <c r="AL75" s="32"/>
      <c r="AM75" s="43" t="s">
        <v>51</v>
      </c>
      <c r="AN75" s="32"/>
      <c r="AO75" s="32"/>
      <c r="AP75" s="29"/>
      <c r="AQ75" s="29"/>
      <c r="AR75" s="30"/>
      <c r="BE75" s="29"/>
    </row>
    <row r="76" spans="1:57" s="2" customFormat="1" ht="10.199999999999999">
      <c r="A76" s="29"/>
      <c r="B76" s="30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30"/>
      <c r="BE76" s="29"/>
    </row>
    <row r="77" spans="1:57" s="2" customFormat="1" ht="6.9" customHeight="1">
      <c r="A77" s="29"/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  <c r="AF77" s="46"/>
      <c r="AG77" s="46"/>
      <c r="AH77" s="46"/>
      <c r="AI77" s="46"/>
      <c r="AJ77" s="46"/>
      <c r="AK77" s="46"/>
      <c r="AL77" s="46"/>
      <c r="AM77" s="46"/>
      <c r="AN77" s="46"/>
      <c r="AO77" s="46"/>
      <c r="AP77" s="46"/>
      <c r="AQ77" s="46"/>
      <c r="AR77" s="30"/>
      <c r="BE77" s="29"/>
    </row>
    <row r="81" spans="1:90" s="2" customFormat="1" ht="6.9" customHeight="1">
      <c r="A81" s="29"/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48"/>
      <c r="AN81" s="48"/>
      <c r="AO81" s="48"/>
      <c r="AP81" s="48"/>
      <c r="AQ81" s="48"/>
      <c r="AR81" s="30"/>
      <c r="BE81" s="29"/>
    </row>
    <row r="82" spans="1:90" s="2" customFormat="1" ht="24.9" customHeight="1">
      <c r="A82" s="29"/>
      <c r="B82" s="30"/>
      <c r="C82" s="18" t="s">
        <v>54</v>
      </c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30"/>
      <c r="BE82" s="29"/>
    </row>
    <row r="83" spans="1:90" s="2" customFormat="1" ht="6.9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30"/>
      <c r="BE83" s="29"/>
    </row>
    <row r="84" spans="1:90" s="4" customFormat="1" ht="12" customHeight="1">
      <c r="B84" s="49"/>
      <c r="C84" s="24" t="s">
        <v>12</v>
      </c>
      <c r="L84" s="4" t="str">
        <f>K5</f>
        <v>N23-011</v>
      </c>
      <c r="AR84" s="49"/>
    </row>
    <row r="85" spans="1:90" s="5" customFormat="1" ht="36.9" customHeight="1">
      <c r="B85" s="50"/>
      <c r="C85" s="51" t="s">
        <v>15</v>
      </c>
      <c r="L85" s="191" t="str">
        <f>K6</f>
        <v>Realizácia preventívnych opatrení proti vzniku škôd spôsobených medveďom hnedým v obci Čavoj</v>
      </c>
      <c r="M85" s="192"/>
      <c r="N85" s="192"/>
      <c r="O85" s="192"/>
      <c r="P85" s="192"/>
      <c r="Q85" s="192"/>
      <c r="R85" s="192"/>
      <c r="S85" s="192"/>
      <c r="T85" s="192"/>
      <c r="U85" s="192"/>
      <c r="V85" s="192"/>
      <c r="W85" s="192"/>
      <c r="X85" s="192"/>
      <c r="Y85" s="192"/>
      <c r="Z85" s="192"/>
      <c r="AA85" s="192"/>
      <c r="AB85" s="192"/>
      <c r="AC85" s="192"/>
      <c r="AD85" s="192"/>
      <c r="AE85" s="192"/>
      <c r="AF85" s="192"/>
      <c r="AG85" s="192"/>
      <c r="AH85" s="192"/>
      <c r="AI85" s="192"/>
      <c r="AJ85" s="192"/>
      <c r="AK85" s="192"/>
      <c r="AL85" s="192"/>
      <c r="AM85" s="192"/>
      <c r="AN85" s="192"/>
      <c r="AO85" s="192"/>
      <c r="AR85" s="50"/>
    </row>
    <row r="86" spans="1:90" s="2" customFormat="1" ht="6.9" customHeight="1">
      <c r="A86" s="29"/>
      <c r="B86" s="30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30"/>
      <c r="BE86" s="29"/>
    </row>
    <row r="87" spans="1:90" s="2" customFormat="1" ht="12" customHeight="1">
      <c r="A87" s="29"/>
      <c r="B87" s="30"/>
      <c r="C87" s="24" t="s">
        <v>19</v>
      </c>
      <c r="D87" s="29"/>
      <c r="E87" s="29"/>
      <c r="F87" s="29"/>
      <c r="G87" s="29"/>
      <c r="H87" s="29"/>
      <c r="I87" s="29"/>
      <c r="J87" s="29"/>
      <c r="K87" s="29"/>
      <c r="L87" s="52" t="str">
        <f>IF(K8="","",K8)</f>
        <v>Čavoj</v>
      </c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4" t="s">
        <v>21</v>
      </c>
      <c r="AJ87" s="29"/>
      <c r="AK87" s="29"/>
      <c r="AL87" s="29"/>
      <c r="AM87" s="193" t="str">
        <f>IF(AN8= "","",AN8)</f>
        <v>28. 1. 2025</v>
      </c>
      <c r="AN87" s="193"/>
      <c r="AO87" s="29"/>
      <c r="AP87" s="29"/>
      <c r="AQ87" s="29"/>
      <c r="AR87" s="30"/>
      <c r="BE87" s="29"/>
    </row>
    <row r="88" spans="1:90" s="2" customFormat="1" ht="6.9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30"/>
      <c r="BE88" s="29"/>
    </row>
    <row r="89" spans="1:90" s="2" customFormat="1" ht="15.15" customHeight="1">
      <c r="A89" s="29"/>
      <c r="B89" s="30"/>
      <c r="C89" s="24" t="s">
        <v>23</v>
      </c>
      <c r="D89" s="29"/>
      <c r="E89" s="29"/>
      <c r="F89" s="29"/>
      <c r="G89" s="29"/>
      <c r="H89" s="29"/>
      <c r="I89" s="29"/>
      <c r="J89" s="29"/>
      <c r="K89" s="29"/>
      <c r="L89" s="4" t="str">
        <f>IF(E11= "","",E11)</f>
        <v>Obec Čavoj</v>
      </c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4" t="s">
        <v>29</v>
      </c>
      <c r="AJ89" s="29"/>
      <c r="AK89" s="29"/>
      <c r="AL89" s="29"/>
      <c r="AM89" s="194" t="str">
        <f>IF(E17="","",E17)</f>
        <v>Ing. Lenka Rytychová</v>
      </c>
      <c r="AN89" s="195"/>
      <c r="AO89" s="195"/>
      <c r="AP89" s="195"/>
      <c r="AQ89" s="29"/>
      <c r="AR89" s="30"/>
      <c r="AS89" s="196" t="s">
        <v>55</v>
      </c>
      <c r="AT89" s="197"/>
      <c r="AU89" s="54"/>
      <c r="AV89" s="54"/>
      <c r="AW89" s="54"/>
      <c r="AX89" s="54"/>
      <c r="AY89" s="54"/>
      <c r="AZ89" s="54"/>
      <c r="BA89" s="54"/>
      <c r="BB89" s="54"/>
      <c r="BC89" s="54"/>
      <c r="BD89" s="55"/>
      <c r="BE89" s="29"/>
    </row>
    <row r="90" spans="1:90" s="2" customFormat="1" ht="15.15" customHeight="1">
      <c r="A90" s="29"/>
      <c r="B90" s="30"/>
      <c r="C90" s="24" t="s">
        <v>27</v>
      </c>
      <c r="D90" s="29"/>
      <c r="E90" s="29"/>
      <c r="F90" s="29"/>
      <c r="G90" s="29"/>
      <c r="H90" s="29"/>
      <c r="I90" s="29"/>
      <c r="J90" s="29"/>
      <c r="K90" s="29"/>
      <c r="L90" s="4" t="str">
        <f>IF(E14= "Vyplň údaj","",E14)</f>
        <v/>
      </c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4" t="s">
        <v>32</v>
      </c>
      <c r="AJ90" s="29"/>
      <c r="AK90" s="29"/>
      <c r="AL90" s="29"/>
      <c r="AM90" s="194" t="str">
        <f>IF(E20="","",E20)</f>
        <v>I. Mokrý</v>
      </c>
      <c r="AN90" s="195"/>
      <c r="AO90" s="195"/>
      <c r="AP90" s="195"/>
      <c r="AQ90" s="29"/>
      <c r="AR90" s="30"/>
      <c r="AS90" s="198"/>
      <c r="AT90" s="199"/>
      <c r="AU90" s="56"/>
      <c r="AV90" s="56"/>
      <c r="AW90" s="56"/>
      <c r="AX90" s="56"/>
      <c r="AY90" s="56"/>
      <c r="AZ90" s="56"/>
      <c r="BA90" s="56"/>
      <c r="BB90" s="56"/>
      <c r="BC90" s="56"/>
      <c r="BD90" s="57"/>
      <c r="BE90" s="29"/>
    </row>
    <row r="91" spans="1:90" s="2" customFormat="1" ht="10.8" customHeight="1">
      <c r="A91" s="29"/>
      <c r="B91" s="30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30"/>
      <c r="AS91" s="198"/>
      <c r="AT91" s="199"/>
      <c r="AU91" s="56"/>
      <c r="AV91" s="56"/>
      <c r="AW91" s="56"/>
      <c r="AX91" s="56"/>
      <c r="AY91" s="56"/>
      <c r="AZ91" s="56"/>
      <c r="BA91" s="56"/>
      <c r="BB91" s="56"/>
      <c r="BC91" s="56"/>
      <c r="BD91" s="57"/>
      <c r="BE91" s="29"/>
    </row>
    <row r="92" spans="1:90" s="2" customFormat="1" ht="29.25" customHeight="1">
      <c r="A92" s="29"/>
      <c r="B92" s="30"/>
      <c r="C92" s="200" t="s">
        <v>56</v>
      </c>
      <c r="D92" s="201"/>
      <c r="E92" s="201"/>
      <c r="F92" s="201"/>
      <c r="G92" s="201"/>
      <c r="H92" s="58"/>
      <c r="I92" s="202" t="s">
        <v>57</v>
      </c>
      <c r="J92" s="201"/>
      <c r="K92" s="201"/>
      <c r="L92" s="201"/>
      <c r="M92" s="201"/>
      <c r="N92" s="201"/>
      <c r="O92" s="201"/>
      <c r="P92" s="201"/>
      <c r="Q92" s="201"/>
      <c r="R92" s="201"/>
      <c r="S92" s="201"/>
      <c r="T92" s="201"/>
      <c r="U92" s="201"/>
      <c r="V92" s="201"/>
      <c r="W92" s="201"/>
      <c r="X92" s="201"/>
      <c r="Y92" s="201"/>
      <c r="Z92" s="201"/>
      <c r="AA92" s="201"/>
      <c r="AB92" s="201"/>
      <c r="AC92" s="201"/>
      <c r="AD92" s="201"/>
      <c r="AE92" s="201"/>
      <c r="AF92" s="201"/>
      <c r="AG92" s="203" t="s">
        <v>58</v>
      </c>
      <c r="AH92" s="201"/>
      <c r="AI92" s="201"/>
      <c r="AJ92" s="201"/>
      <c r="AK92" s="201"/>
      <c r="AL92" s="201"/>
      <c r="AM92" s="201"/>
      <c r="AN92" s="202" t="s">
        <v>59</v>
      </c>
      <c r="AO92" s="201"/>
      <c r="AP92" s="204"/>
      <c r="AQ92" s="59" t="s">
        <v>60</v>
      </c>
      <c r="AR92" s="30"/>
      <c r="AS92" s="60" t="s">
        <v>61</v>
      </c>
      <c r="AT92" s="61" t="s">
        <v>62</v>
      </c>
      <c r="AU92" s="61" t="s">
        <v>63</v>
      </c>
      <c r="AV92" s="61" t="s">
        <v>64</v>
      </c>
      <c r="AW92" s="61" t="s">
        <v>65</v>
      </c>
      <c r="AX92" s="61" t="s">
        <v>66</v>
      </c>
      <c r="AY92" s="61" t="s">
        <v>67</v>
      </c>
      <c r="AZ92" s="61" t="s">
        <v>68</v>
      </c>
      <c r="BA92" s="61" t="s">
        <v>69</v>
      </c>
      <c r="BB92" s="61" t="s">
        <v>70</v>
      </c>
      <c r="BC92" s="61" t="s">
        <v>71</v>
      </c>
      <c r="BD92" s="62" t="s">
        <v>72</v>
      </c>
      <c r="BE92" s="29"/>
    </row>
    <row r="93" spans="1:90" s="2" customFormat="1" ht="10.8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30"/>
      <c r="AS93" s="63"/>
      <c r="AT93" s="64"/>
      <c r="AU93" s="64"/>
      <c r="AV93" s="64"/>
      <c r="AW93" s="64"/>
      <c r="AX93" s="64"/>
      <c r="AY93" s="64"/>
      <c r="AZ93" s="64"/>
      <c r="BA93" s="64"/>
      <c r="BB93" s="64"/>
      <c r="BC93" s="64"/>
      <c r="BD93" s="65"/>
      <c r="BE93" s="29"/>
    </row>
    <row r="94" spans="1:90" s="6" customFormat="1" ht="32.4" customHeight="1">
      <c r="B94" s="66"/>
      <c r="C94" s="67" t="s">
        <v>73</v>
      </c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208">
        <f>ROUND(AG95,2)</f>
        <v>0</v>
      </c>
      <c r="AH94" s="208"/>
      <c r="AI94" s="208"/>
      <c r="AJ94" s="208"/>
      <c r="AK94" s="208"/>
      <c r="AL94" s="208"/>
      <c r="AM94" s="208"/>
      <c r="AN94" s="209">
        <f>SUM(AG94,AT94)</f>
        <v>0</v>
      </c>
      <c r="AO94" s="209"/>
      <c r="AP94" s="209"/>
      <c r="AQ94" s="70" t="s">
        <v>1</v>
      </c>
      <c r="AR94" s="66"/>
      <c r="AS94" s="71">
        <f>ROUND(AS95,2)</f>
        <v>0</v>
      </c>
      <c r="AT94" s="72">
        <f>ROUND(SUM(AV94:AW94),2)</f>
        <v>0</v>
      </c>
      <c r="AU94" s="73">
        <f>ROUND(AU95,5)</f>
        <v>0</v>
      </c>
      <c r="AV94" s="72">
        <f>ROUND(AZ94*L29,2)</f>
        <v>0</v>
      </c>
      <c r="AW94" s="72">
        <f>ROUND(BA94*L30,2)</f>
        <v>0</v>
      </c>
      <c r="AX94" s="72">
        <f>ROUND(BB94*L29,2)</f>
        <v>0</v>
      </c>
      <c r="AY94" s="72">
        <f>ROUND(BC94*L30,2)</f>
        <v>0</v>
      </c>
      <c r="AZ94" s="72">
        <f>ROUND(AZ95,2)</f>
        <v>0</v>
      </c>
      <c r="BA94" s="72">
        <f>ROUND(BA95,2)</f>
        <v>0</v>
      </c>
      <c r="BB94" s="72">
        <f>ROUND(BB95,2)</f>
        <v>0</v>
      </c>
      <c r="BC94" s="72">
        <f>ROUND(BC95,2)</f>
        <v>0</v>
      </c>
      <c r="BD94" s="74">
        <f>ROUND(BD95,2)</f>
        <v>0</v>
      </c>
      <c r="BS94" s="75" t="s">
        <v>74</v>
      </c>
      <c r="BT94" s="75" t="s">
        <v>75</v>
      </c>
      <c r="BV94" s="75" t="s">
        <v>76</v>
      </c>
      <c r="BW94" s="75" t="s">
        <v>4</v>
      </c>
      <c r="BX94" s="75" t="s">
        <v>77</v>
      </c>
      <c r="CL94" s="75" t="s">
        <v>1</v>
      </c>
    </row>
    <row r="95" spans="1:90" s="7" customFormat="1" ht="37.5" customHeight="1">
      <c r="A95" s="76" t="s">
        <v>78</v>
      </c>
      <c r="B95" s="77"/>
      <c r="C95" s="78"/>
      <c r="D95" s="207" t="s">
        <v>13</v>
      </c>
      <c r="E95" s="207"/>
      <c r="F95" s="207"/>
      <c r="G95" s="207"/>
      <c r="H95" s="207"/>
      <c r="I95" s="79"/>
      <c r="J95" s="207" t="s">
        <v>16</v>
      </c>
      <c r="K95" s="207"/>
      <c r="L95" s="207"/>
      <c r="M95" s="207"/>
      <c r="N95" s="207"/>
      <c r="O95" s="207"/>
      <c r="P95" s="207"/>
      <c r="Q95" s="207"/>
      <c r="R95" s="207"/>
      <c r="S95" s="207"/>
      <c r="T95" s="207"/>
      <c r="U95" s="207"/>
      <c r="V95" s="207"/>
      <c r="W95" s="207"/>
      <c r="X95" s="207"/>
      <c r="Y95" s="207"/>
      <c r="Z95" s="207"/>
      <c r="AA95" s="207"/>
      <c r="AB95" s="207"/>
      <c r="AC95" s="207"/>
      <c r="AD95" s="207"/>
      <c r="AE95" s="207"/>
      <c r="AF95" s="207"/>
      <c r="AG95" s="205">
        <f>'N23-011 - Realizácia prev...'!J28</f>
        <v>0</v>
      </c>
      <c r="AH95" s="206"/>
      <c r="AI95" s="206"/>
      <c r="AJ95" s="206"/>
      <c r="AK95" s="206"/>
      <c r="AL95" s="206"/>
      <c r="AM95" s="206"/>
      <c r="AN95" s="205">
        <f>SUM(AG95,AT95)</f>
        <v>0</v>
      </c>
      <c r="AO95" s="206"/>
      <c r="AP95" s="206"/>
      <c r="AQ95" s="80" t="s">
        <v>79</v>
      </c>
      <c r="AR95" s="77"/>
      <c r="AS95" s="81">
        <v>0</v>
      </c>
      <c r="AT95" s="82">
        <f>ROUND(SUM(AV95:AW95),2)</f>
        <v>0</v>
      </c>
      <c r="AU95" s="83">
        <f>'N23-011 - Realizácia prev...'!P119</f>
        <v>0</v>
      </c>
      <c r="AV95" s="82">
        <f>'N23-011 - Realizácia prev...'!J31</f>
        <v>0</v>
      </c>
      <c r="AW95" s="82">
        <f>'N23-011 - Realizácia prev...'!J32</f>
        <v>0</v>
      </c>
      <c r="AX95" s="82">
        <f>'N23-011 - Realizácia prev...'!J33</f>
        <v>0</v>
      </c>
      <c r="AY95" s="82">
        <f>'N23-011 - Realizácia prev...'!J34</f>
        <v>0</v>
      </c>
      <c r="AZ95" s="82">
        <f>'N23-011 - Realizácia prev...'!F31</f>
        <v>0</v>
      </c>
      <c r="BA95" s="82">
        <f>'N23-011 - Realizácia prev...'!F32</f>
        <v>0</v>
      </c>
      <c r="BB95" s="82">
        <f>'N23-011 - Realizácia prev...'!F33</f>
        <v>0</v>
      </c>
      <c r="BC95" s="82">
        <f>'N23-011 - Realizácia prev...'!F34</f>
        <v>0</v>
      </c>
      <c r="BD95" s="84">
        <f>'N23-011 - Realizácia prev...'!F35</f>
        <v>0</v>
      </c>
      <c r="BT95" s="85" t="s">
        <v>80</v>
      </c>
      <c r="BU95" s="85" t="s">
        <v>81</v>
      </c>
      <c r="BV95" s="85" t="s">
        <v>76</v>
      </c>
      <c r="BW95" s="85" t="s">
        <v>4</v>
      </c>
      <c r="BX95" s="85" t="s">
        <v>77</v>
      </c>
      <c r="CL95" s="85" t="s">
        <v>1</v>
      </c>
    </row>
    <row r="96" spans="1:90" s="2" customFormat="1" ht="30" customHeight="1">
      <c r="A96" s="29"/>
      <c r="B96" s="30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30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</row>
    <row r="97" spans="1:57" s="2" customFormat="1" ht="6.9" customHeight="1">
      <c r="A97" s="29"/>
      <c r="B97" s="45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  <c r="AF97" s="46"/>
      <c r="AG97" s="46"/>
      <c r="AH97" s="46"/>
      <c r="AI97" s="46"/>
      <c r="AJ97" s="46"/>
      <c r="AK97" s="46"/>
      <c r="AL97" s="46"/>
      <c r="AM97" s="46"/>
      <c r="AN97" s="46"/>
      <c r="AO97" s="46"/>
      <c r="AP97" s="46"/>
      <c r="AQ97" s="46"/>
      <c r="AR97" s="30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</row>
  </sheetData>
  <mergeCells count="42">
    <mergeCell ref="AR2:BE2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N23-011 - Realizácia prev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149"/>
  <sheetViews>
    <sheetView showGridLines="0" tabSelected="1" topLeftCell="A4" workbookViewId="0"/>
  </sheetViews>
  <sheetFormatPr defaultRowHeight="14.4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210" t="s">
        <v>5</v>
      </c>
      <c r="M2" s="176"/>
      <c r="N2" s="176"/>
      <c r="O2" s="176"/>
      <c r="P2" s="176"/>
      <c r="Q2" s="176"/>
      <c r="R2" s="176"/>
      <c r="S2" s="176"/>
      <c r="T2" s="176"/>
      <c r="U2" s="176"/>
      <c r="V2" s="176"/>
      <c r="AT2" s="14" t="s">
        <v>4</v>
      </c>
    </row>
    <row r="3" spans="1:46" s="1" customFormat="1" ht="6.9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75</v>
      </c>
    </row>
    <row r="4" spans="1:46" s="1" customFormat="1" ht="24.9" customHeight="1">
      <c r="B4" s="17"/>
      <c r="D4" s="18" t="s">
        <v>82</v>
      </c>
      <c r="L4" s="17"/>
      <c r="M4" s="86" t="s">
        <v>9</v>
      </c>
      <c r="AT4" s="14" t="s">
        <v>3</v>
      </c>
    </row>
    <row r="5" spans="1:46" s="1" customFormat="1" ht="6.9" customHeight="1">
      <c r="B5" s="17"/>
      <c r="L5" s="17"/>
    </row>
    <row r="6" spans="1:46" s="2" customFormat="1" ht="12" customHeight="1">
      <c r="A6" s="29"/>
      <c r="B6" s="30"/>
      <c r="C6" s="29"/>
      <c r="D6" s="24" t="s">
        <v>15</v>
      </c>
      <c r="E6" s="29"/>
      <c r="F6" s="29"/>
      <c r="G6" s="29"/>
      <c r="H6" s="29"/>
      <c r="I6" s="29"/>
      <c r="J6" s="29"/>
      <c r="K6" s="29"/>
      <c r="L6" s="40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</row>
    <row r="7" spans="1:46" s="2" customFormat="1" ht="30" customHeight="1">
      <c r="A7" s="29"/>
      <c r="B7" s="30"/>
      <c r="C7" s="29"/>
      <c r="D7" s="29"/>
      <c r="E7" s="191" t="s">
        <v>16</v>
      </c>
      <c r="F7" s="211"/>
      <c r="G7" s="211"/>
      <c r="H7" s="211"/>
      <c r="I7" s="29"/>
      <c r="J7" s="29"/>
      <c r="K7" s="29"/>
      <c r="L7" s="40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</row>
    <row r="8" spans="1:46" s="2" customFormat="1" ht="10.199999999999999">
      <c r="A8" s="29"/>
      <c r="B8" s="30"/>
      <c r="C8" s="29"/>
      <c r="D8" s="29"/>
      <c r="E8" s="29"/>
      <c r="F8" s="29"/>
      <c r="G8" s="29"/>
      <c r="H8" s="29"/>
      <c r="I8" s="29"/>
      <c r="J8" s="29"/>
      <c r="K8" s="29"/>
      <c r="L8" s="40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2" customHeight="1">
      <c r="A9" s="29"/>
      <c r="B9" s="30"/>
      <c r="C9" s="29"/>
      <c r="D9" s="24" t="s">
        <v>17</v>
      </c>
      <c r="E9" s="29"/>
      <c r="F9" s="22" t="s">
        <v>1</v>
      </c>
      <c r="G9" s="29"/>
      <c r="H9" s="29"/>
      <c r="I9" s="24" t="s">
        <v>18</v>
      </c>
      <c r="J9" s="22" t="s">
        <v>1</v>
      </c>
      <c r="K9" s="29"/>
      <c r="L9" s="40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2" customHeight="1">
      <c r="A10" s="29"/>
      <c r="B10" s="30"/>
      <c r="C10" s="29"/>
      <c r="D10" s="24" t="s">
        <v>19</v>
      </c>
      <c r="E10" s="29"/>
      <c r="F10" s="22" t="s">
        <v>20</v>
      </c>
      <c r="G10" s="29"/>
      <c r="H10" s="29"/>
      <c r="I10" s="24" t="s">
        <v>21</v>
      </c>
      <c r="J10" s="53" t="str">
        <f>'Rekapitulácia stavby'!AN8</f>
        <v>28. 1. 2025</v>
      </c>
      <c r="K10" s="29"/>
      <c r="L10" s="40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0.8" customHeight="1">
      <c r="A11" s="29"/>
      <c r="B11" s="30"/>
      <c r="C11" s="29"/>
      <c r="D11" s="29"/>
      <c r="E11" s="29"/>
      <c r="F11" s="29"/>
      <c r="G11" s="29"/>
      <c r="H11" s="29"/>
      <c r="I11" s="29"/>
      <c r="J11" s="29"/>
      <c r="K11" s="29"/>
      <c r="L11" s="40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23</v>
      </c>
      <c r="E12" s="29"/>
      <c r="F12" s="29"/>
      <c r="G12" s="29"/>
      <c r="H12" s="29"/>
      <c r="I12" s="24" t="s">
        <v>24</v>
      </c>
      <c r="J12" s="22" t="s">
        <v>1</v>
      </c>
      <c r="K12" s="29"/>
      <c r="L12" s="40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8" customHeight="1">
      <c r="A13" s="29"/>
      <c r="B13" s="30"/>
      <c r="C13" s="29"/>
      <c r="D13" s="29"/>
      <c r="E13" s="22" t="s">
        <v>25</v>
      </c>
      <c r="F13" s="29"/>
      <c r="G13" s="29"/>
      <c r="H13" s="29"/>
      <c r="I13" s="24" t="s">
        <v>26</v>
      </c>
      <c r="J13" s="22" t="s">
        <v>1</v>
      </c>
      <c r="K13" s="29"/>
      <c r="L13" s="40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6.9" customHeight="1">
      <c r="A14" s="29"/>
      <c r="B14" s="30"/>
      <c r="C14" s="29"/>
      <c r="D14" s="29"/>
      <c r="E14" s="29"/>
      <c r="F14" s="29"/>
      <c r="G14" s="29"/>
      <c r="H14" s="29"/>
      <c r="I14" s="29"/>
      <c r="J14" s="29"/>
      <c r="K14" s="29"/>
      <c r="L14" s="40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2" customHeight="1">
      <c r="A15" s="29"/>
      <c r="B15" s="30"/>
      <c r="C15" s="29"/>
      <c r="D15" s="24" t="s">
        <v>27</v>
      </c>
      <c r="E15" s="29"/>
      <c r="F15" s="29"/>
      <c r="G15" s="29"/>
      <c r="H15" s="29"/>
      <c r="I15" s="24" t="s">
        <v>24</v>
      </c>
      <c r="J15" s="25" t="str">
        <f>'Rekapitulácia stavby'!AN13</f>
        <v>Vyplň údaj</v>
      </c>
      <c r="K15" s="29"/>
      <c r="L15" s="40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18" customHeight="1">
      <c r="A16" s="29"/>
      <c r="B16" s="30"/>
      <c r="C16" s="29"/>
      <c r="D16" s="29"/>
      <c r="E16" s="212" t="str">
        <f>'Rekapitulácia stavby'!E14</f>
        <v>Vyplň údaj</v>
      </c>
      <c r="F16" s="175"/>
      <c r="G16" s="175"/>
      <c r="H16" s="175"/>
      <c r="I16" s="24" t="s">
        <v>26</v>
      </c>
      <c r="J16" s="25" t="str">
        <f>'Rekapitulácia stavby'!AN14</f>
        <v>Vyplň údaj</v>
      </c>
      <c r="K16" s="29"/>
      <c r="L16" s="40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52" s="2" customFormat="1" ht="6.9" customHeight="1">
      <c r="A17" s="29"/>
      <c r="B17" s="30"/>
      <c r="C17" s="29"/>
      <c r="D17" s="29"/>
      <c r="E17" s="29"/>
      <c r="F17" s="29"/>
      <c r="G17" s="29"/>
      <c r="H17" s="29"/>
      <c r="I17" s="29"/>
      <c r="J17" s="29"/>
      <c r="K17" s="29"/>
      <c r="L17" s="40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52" s="2" customFormat="1" ht="12" customHeight="1">
      <c r="A18" s="29"/>
      <c r="B18" s="30"/>
      <c r="C18" s="29"/>
      <c r="D18" s="24" t="s">
        <v>29</v>
      </c>
      <c r="E18" s="29"/>
      <c r="F18" s="29"/>
      <c r="G18" s="29"/>
      <c r="H18" s="29"/>
      <c r="I18" s="24" t="s">
        <v>24</v>
      </c>
      <c r="J18" s="22" t="s">
        <v>1</v>
      </c>
      <c r="K18" s="29"/>
      <c r="L18" s="40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52" s="2" customFormat="1" ht="18" customHeight="1">
      <c r="A19" s="29"/>
      <c r="B19" s="30"/>
      <c r="C19" s="29"/>
      <c r="D19" s="29"/>
      <c r="E19" s="22" t="s">
        <v>30</v>
      </c>
      <c r="F19" s="29"/>
      <c r="G19" s="29"/>
      <c r="H19" s="29"/>
      <c r="I19" s="24" t="s">
        <v>26</v>
      </c>
      <c r="J19" s="22" t="s">
        <v>1</v>
      </c>
      <c r="K19" s="29"/>
      <c r="L19" s="40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52" s="2" customFormat="1" ht="6.9" customHeight="1">
      <c r="A20" s="29"/>
      <c r="B20" s="30"/>
      <c r="C20" s="29"/>
      <c r="D20" s="29"/>
      <c r="E20" s="29"/>
      <c r="F20" s="29"/>
      <c r="G20" s="29"/>
      <c r="H20" s="29"/>
      <c r="I20" s="29"/>
      <c r="J20" s="29"/>
      <c r="K20" s="29"/>
      <c r="L20" s="40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52" s="2" customFormat="1" ht="12" customHeight="1">
      <c r="A21" s="29"/>
      <c r="B21" s="30"/>
      <c r="C21" s="29"/>
      <c r="D21" s="24" t="s">
        <v>32</v>
      </c>
      <c r="E21" s="29"/>
      <c r="F21" s="29"/>
      <c r="G21" s="29"/>
      <c r="H21" s="29"/>
      <c r="I21" s="24" t="s">
        <v>24</v>
      </c>
      <c r="J21" s="22" t="s">
        <v>1</v>
      </c>
      <c r="K21" s="29"/>
      <c r="L21" s="40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52" s="2" customFormat="1" ht="18" customHeight="1">
      <c r="A22" s="29"/>
      <c r="B22" s="30"/>
      <c r="C22" s="29"/>
      <c r="D22" s="29"/>
      <c r="E22" s="22" t="s">
        <v>33</v>
      </c>
      <c r="F22" s="29"/>
      <c r="G22" s="29"/>
      <c r="H22" s="29"/>
      <c r="I22" s="24" t="s">
        <v>26</v>
      </c>
      <c r="J22" s="22" t="s">
        <v>1</v>
      </c>
      <c r="K22" s="29"/>
      <c r="L22" s="40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52" s="2" customFormat="1" ht="6.9" customHeight="1">
      <c r="A23" s="29"/>
      <c r="B23" s="30"/>
      <c r="C23" s="29"/>
      <c r="D23" s="29"/>
      <c r="E23" s="29"/>
      <c r="F23" s="29"/>
      <c r="G23" s="29"/>
      <c r="H23" s="29"/>
      <c r="I23" s="29"/>
      <c r="J23" s="29"/>
      <c r="K23" s="29"/>
      <c r="L23" s="40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52" s="2" customFormat="1" ht="12" customHeight="1">
      <c r="A24" s="29"/>
      <c r="B24" s="30"/>
      <c r="C24" s="29"/>
      <c r="D24" s="24" t="s">
        <v>34</v>
      </c>
      <c r="E24" s="29"/>
      <c r="F24" s="29"/>
      <c r="G24" s="29"/>
      <c r="H24" s="29"/>
      <c r="I24" s="29"/>
      <c r="J24" s="29"/>
      <c r="K24" s="29"/>
      <c r="L24" s="40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52" s="8" customFormat="1" ht="16.5" customHeight="1">
      <c r="A25" s="87"/>
      <c r="B25" s="88"/>
      <c r="C25" s="87"/>
      <c r="D25" s="87"/>
      <c r="E25" s="180" t="s">
        <v>1</v>
      </c>
      <c r="F25" s="180"/>
      <c r="G25" s="180"/>
      <c r="H25" s="180"/>
      <c r="I25" s="87"/>
      <c r="J25" s="87"/>
      <c r="K25" s="87"/>
      <c r="L25" s="89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</row>
    <row r="26" spans="1:52" s="2" customFormat="1" ht="6.9" customHeight="1">
      <c r="A26" s="29"/>
      <c r="B26" s="30"/>
      <c r="C26" s="29"/>
      <c r="D26" s="29"/>
      <c r="E26" s="29"/>
      <c r="F26" s="29"/>
      <c r="G26" s="29"/>
      <c r="H26" s="29"/>
      <c r="I26" s="29"/>
      <c r="J26" s="29"/>
      <c r="K26" s="29"/>
      <c r="L26" s="40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52" s="2" customFormat="1" ht="6.9" customHeight="1">
      <c r="A27" s="29"/>
      <c r="B27" s="30"/>
      <c r="C27" s="29"/>
      <c r="D27" s="64"/>
      <c r="E27" s="64"/>
      <c r="F27" s="64"/>
      <c r="G27" s="64"/>
      <c r="H27" s="64"/>
      <c r="I27" s="64"/>
      <c r="J27" s="64"/>
      <c r="K27" s="64"/>
      <c r="L27" s="40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</row>
    <row r="28" spans="1:52" s="2" customFormat="1" ht="25.35" customHeight="1">
      <c r="A28" s="29"/>
      <c r="B28" s="30"/>
      <c r="C28" s="29"/>
      <c r="D28" s="90" t="s">
        <v>35</v>
      </c>
      <c r="E28" s="29"/>
      <c r="F28" s="29"/>
      <c r="G28" s="29"/>
      <c r="H28" s="29"/>
      <c r="I28" s="29"/>
      <c r="J28" s="69">
        <f>ROUND(J119, 2)</f>
        <v>0</v>
      </c>
      <c r="K28" s="29"/>
      <c r="L28" s="40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52" s="2" customFormat="1" ht="6.9" customHeight="1">
      <c r="A29" s="29"/>
      <c r="B29" s="30"/>
      <c r="C29" s="29"/>
      <c r="D29" s="64"/>
      <c r="E29" s="64"/>
      <c r="F29" s="64"/>
      <c r="G29" s="64"/>
      <c r="H29" s="64"/>
      <c r="I29" s="64"/>
      <c r="J29" s="64"/>
      <c r="K29" s="64"/>
      <c r="L29" s="91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</row>
    <row r="30" spans="1:52" s="2" customFormat="1" ht="14.4" customHeight="1">
      <c r="A30" s="29"/>
      <c r="B30" s="30"/>
      <c r="C30" s="29"/>
      <c r="D30" s="29"/>
      <c r="E30" s="29"/>
      <c r="F30" s="33" t="s">
        <v>37</v>
      </c>
      <c r="G30" s="29"/>
      <c r="H30" s="29"/>
      <c r="I30" s="33" t="s">
        <v>36</v>
      </c>
      <c r="J30" s="33" t="s">
        <v>38</v>
      </c>
      <c r="K30" s="29"/>
      <c r="L30" s="91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2"/>
    </row>
    <row r="31" spans="1:52" s="2" customFormat="1" ht="14.4" customHeight="1">
      <c r="A31" s="29"/>
      <c r="B31" s="30"/>
      <c r="C31" s="29"/>
      <c r="D31" s="93" t="s">
        <v>39</v>
      </c>
      <c r="E31" s="35" t="s">
        <v>40</v>
      </c>
      <c r="F31" s="94">
        <f>ROUND((SUM(BE119:BE148)),  2)</f>
        <v>0</v>
      </c>
      <c r="G31" s="92"/>
      <c r="H31" s="92"/>
      <c r="I31" s="95">
        <v>0.23</v>
      </c>
      <c r="J31" s="94">
        <f>ROUND(((SUM(BE119:BE148))*I31),  2)</f>
        <v>0</v>
      </c>
      <c r="K31" s="29"/>
      <c r="L31" s="40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52" s="2" customFormat="1" ht="14.4" customHeight="1">
      <c r="A32" s="29"/>
      <c r="B32" s="30"/>
      <c r="C32" s="29"/>
      <c r="D32" s="29"/>
      <c r="E32" s="35" t="s">
        <v>41</v>
      </c>
      <c r="F32" s="94">
        <f>ROUND((SUM(BF119:BF148)),  2)</f>
        <v>0</v>
      </c>
      <c r="G32" s="92"/>
      <c r="H32" s="92"/>
      <c r="I32" s="95">
        <v>0.23</v>
      </c>
      <c r="J32" s="94">
        <f>ROUND(((SUM(BF119:BF148))*I32),  2)</f>
        <v>0</v>
      </c>
      <c r="K32" s="29"/>
      <c r="L32" s="40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52" s="2" customFormat="1" ht="14.4" hidden="1" customHeight="1">
      <c r="A33" s="29"/>
      <c r="B33" s="30"/>
      <c r="C33" s="29"/>
      <c r="D33" s="29"/>
      <c r="E33" s="24" t="s">
        <v>42</v>
      </c>
      <c r="F33" s="96">
        <f>ROUND((SUM(BG119:BG148)),  2)</f>
        <v>0</v>
      </c>
      <c r="G33" s="29"/>
      <c r="H33" s="29"/>
      <c r="I33" s="97">
        <v>0.23</v>
      </c>
      <c r="J33" s="96">
        <f>0</f>
        <v>0</v>
      </c>
      <c r="K33" s="29"/>
      <c r="L33" s="91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</row>
    <row r="34" spans="1:52" s="2" customFormat="1" ht="14.4" hidden="1" customHeight="1">
      <c r="A34" s="29"/>
      <c r="B34" s="30"/>
      <c r="C34" s="29"/>
      <c r="D34" s="29"/>
      <c r="E34" s="24" t="s">
        <v>43</v>
      </c>
      <c r="F34" s="96">
        <f>ROUND((SUM(BH119:BH148)),  2)</f>
        <v>0</v>
      </c>
      <c r="G34" s="29"/>
      <c r="H34" s="29"/>
      <c r="I34" s="97">
        <v>0.23</v>
      </c>
      <c r="J34" s="96">
        <f>0</f>
        <v>0</v>
      </c>
      <c r="K34" s="29"/>
      <c r="L34" s="40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52" s="2" customFormat="1" ht="14.4" hidden="1" customHeight="1">
      <c r="A35" s="29"/>
      <c r="B35" s="30"/>
      <c r="C35" s="29"/>
      <c r="D35" s="29"/>
      <c r="E35" s="35" t="s">
        <v>44</v>
      </c>
      <c r="F35" s="94">
        <f>ROUND((SUM(BI119:BI148)),  2)</f>
        <v>0</v>
      </c>
      <c r="G35" s="92"/>
      <c r="H35" s="92"/>
      <c r="I35" s="95">
        <v>0</v>
      </c>
      <c r="J35" s="94">
        <f>0</f>
        <v>0</v>
      </c>
      <c r="K35" s="29"/>
      <c r="L35" s="40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52" s="2" customFormat="1" ht="6.9" customHeight="1">
      <c r="A36" s="29"/>
      <c r="B36" s="30"/>
      <c r="C36" s="29"/>
      <c r="D36" s="29"/>
      <c r="E36" s="29"/>
      <c r="F36" s="29"/>
      <c r="G36" s="29"/>
      <c r="H36" s="29"/>
      <c r="I36" s="29"/>
      <c r="J36" s="29"/>
      <c r="K36" s="29"/>
      <c r="L36" s="40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52" s="2" customFormat="1" ht="25.35" customHeight="1">
      <c r="A37" s="29"/>
      <c r="B37" s="30"/>
      <c r="C37" s="98"/>
      <c r="D37" s="99" t="s">
        <v>45</v>
      </c>
      <c r="E37" s="58"/>
      <c r="F37" s="58"/>
      <c r="G37" s="100" t="s">
        <v>46</v>
      </c>
      <c r="H37" s="101" t="s">
        <v>47</v>
      </c>
      <c r="I37" s="58"/>
      <c r="J37" s="102">
        <f>SUM(J28:J35)</f>
        <v>0</v>
      </c>
      <c r="K37" s="103"/>
      <c r="L37" s="40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52" s="2" customFormat="1" ht="14.4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0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52" s="1" customFormat="1" ht="14.4" customHeight="1">
      <c r="B39" s="17"/>
      <c r="L39" s="17"/>
    </row>
    <row r="40" spans="1:52" s="1" customFormat="1" ht="14.4" customHeight="1">
      <c r="B40" s="17"/>
      <c r="L40" s="17"/>
    </row>
    <row r="41" spans="1:52" s="1" customFormat="1" ht="14.4" customHeight="1">
      <c r="B41" s="17"/>
      <c r="L41" s="17"/>
    </row>
    <row r="42" spans="1:52" s="1" customFormat="1" ht="14.4" customHeight="1">
      <c r="B42" s="17"/>
      <c r="L42" s="17"/>
    </row>
    <row r="43" spans="1:52" s="1" customFormat="1" ht="14.4" customHeight="1">
      <c r="B43" s="17"/>
      <c r="L43" s="17"/>
    </row>
    <row r="44" spans="1:52" s="1" customFormat="1" ht="14.4" customHeight="1">
      <c r="B44" s="17"/>
      <c r="L44" s="17"/>
    </row>
    <row r="45" spans="1:52" s="1" customFormat="1" ht="14.4" customHeight="1">
      <c r="B45" s="17"/>
      <c r="L45" s="17"/>
    </row>
    <row r="46" spans="1:52" s="1" customFormat="1" ht="14.4" customHeight="1">
      <c r="B46" s="17"/>
      <c r="L46" s="17"/>
    </row>
    <row r="47" spans="1:52" s="1" customFormat="1" ht="14.4" customHeight="1">
      <c r="B47" s="17"/>
      <c r="L47" s="17"/>
    </row>
    <row r="48" spans="1:52" s="1" customFormat="1" ht="14.4" customHeight="1">
      <c r="B48" s="17"/>
      <c r="L48" s="17"/>
    </row>
    <row r="49" spans="1:31" s="1" customFormat="1" ht="14.4" customHeight="1">
      <c r="B49" s="17"/>
      <c r="L49" s="17"/>
    </row>
    <row r="50" spans="1:31" s="2" customFormat="1" ht="14.4" customHeight="1">
      <c r="B50" s="40"/>
      <c r="D50" s="41" t="s">
        <v>48</v>
      </c>
      <c r="E50" s="42"/>
      <c r="F50" s="42"/>
      <c r="G50" s="41" t="s">
        <v>49</v>
      </c>
      <c r="H50" s="42"/>
      <c r="I50" s="42"/>
      <c r="J50" s="42"/>
      <c r="K50" s="42"/>
      <c r="L50" s="40"/>
    </row>
    <row r="51" spans="1:31" ht="10.199999999999999">
      <c r="B51" s="17"/>
      <c r="L51" s="17"/>
    </row>
    <row r="52" spans="1:31" ht="10.199999999999999">
      <c r="B52" s="17"/>
      <c r="L52" s="17"/>
    </row>
    <row r="53" spans="1:31" ht="10.199999999999999">
      <c r="B53" s="17"/>
      <c r="L53" s="17"/>
    </row>
    <row r="54" spans="1:31" ht="10.199999999999999">
      <c r="B54" s="17"/>
      <c r="L54" s="17"/>
    </row>
    <row r="55" spans="1:31" ht="10.199999999999999">
      <c r="B55" s="17"/>
      <c r="L55" s="17"/>
    </row>
    <row r="56" spans="1:31" ht="10.199999999999999">
      <c r="B56" s="17"/>
      <c r="L56" s="17"/>
    </row>
    <row r="57" spans="1:31" ht="10.199999999999999">
      <c r="B57" s="17"/>
      <c r="L57" s="17"/>
    </row>
    <row r="58" spans="1:31" ht="10.199999999999999">
      <c r="B58" s="17"/>
      <c r="L58" s="17"/>
    </row>
    <row r="59" spans="1:31" ht="10.199999999999999">
      <c r="B59" s="17"/>
      <c r="L59" s="17"/>
    </row>
    <row r="60" spans="1:31" ht="10.199999999999999">
      <c r="B60" s="17"/>
      <c r="L60" s="17"/>
    </row>
    <row r="61" spans="1:31" s="2" customFormat="1" ht="13.2">
      <c r="A61" s="29"/>
      <c r="B61" s="30"/>
      <c r="C61" s="29"/>
      <c r="D61" s="43" t="s">
        <v>50</v>
      </c>
      <c r="E61" s="32"/>
      <c r="F61" s="104" t="s">
        <v>51</v>
      </c>
      <c r="G61" s="43" t="s">
        <v>50</v>
      </c>
      <c r="H61" s="32"/>
      <c r="I61" s="32"/>
      <c r="J61" s="105" t="s">
        <v>51</v>
      </c>
      <c r="K61" s="32"/>
      <c r="L61" s="40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0.199999999999999">
      <c r="B62" s="17"/>
      <c r="L62" s="17"/>
    </row>
    <row r="63" spans="1:31" ht="10.199999999999999">
      <c r="B63" s="17"/>
      <c r="L63" s="17"/>
    </row>
    <row r="64" spans="1:31" ht="10.199999999999999">
      <c r="B64" s="17"/>
      <c r="L64" s="17"/>
    </row>
    <row r="65" spans="1:31" s="2" customFormat="1" ht="13.2">
      <c r="A65" s="29"/>
      <c r="B65" s="30"/>
      <c r="C65" s="29"/>
      <c r="D65" s="41" t="s">
        <v>52</v>
      </c>
      <c r="E65" s="44"/>
      <c r="F65" s="44"/>
      <c r="G65" s="41" t="s">
        <v>53</v>
      </c>
      <c r="H65" s="44"/>
      <c r="I65" s="44"/>
      <c r="J65" s="44"/>
      <c r="K65" s="44"/>
      <c r="L65" s="40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0.199999999999999">
      <c r="B66" s="17"/>
      <c r="L66" s="17"/>
    </row>
    <row r="67" spans="1:31" ht="10.199999999999999">
      <c r="B67" s="17"/>
      <c r="L67" s="17"/>
    </row>
    <row r="68" spans="1:31" ht="10.199999999999999">
      <c r="B68" s="17"/>
      <c r="L68" s="17"/>
    </row>
    <row r="69" spans="1:31" ht="10.199999999999999">
      <c r="B69" s="17"/>
      <c r="L69" s="17"/>
    </row>
    <row r="70" spans="1:31" ht="10.199999999999999">
      <c r="B70" s="17"/>
      <c r="L70" s="17"/>
    </row>
    <row r="71" spans="1:31" ht="10.199999999999999">
      <c r="B71" s="17"/>
      <c r="L71" s="17"/>
    </row>
    <row r="72" spans="1:31" ht="10.199999999999999">
      <c r="B72" s="17"/>
      <c r="L72" s="17"/>
    </row>
    <row r="73" spans="1:31" ht="10.199999999999999">
      <c r="B73" s="17"/>
      <c r="L73" s="17"/>
    </row>
    <row r="74" spans="1:31" ht="10.199999999999999">
      <c r="B74" s="17"/>
      <c r="L74" s="17"/>
    </row>
    <row r="75" spans="1:31" ht="10.199999999999999">
      <c r="B75" s="17"/>
      <c r="L75" s="17"/>
    </row>
    <row r="76" spans="1:31" s="2" customFormat="1" ht="13.2">
      <c r="A76" s="29"/>
      <c r="B76" s="30"/>
      <c r="C76" s="29"/>
      <c r="D76" s="43" t="s">
        <v>50</v>
      </c>
      <c r="E76" s="32"/>
      <c r="F76" s="104" t="s">
        <v>51</v>
      </c>
      <c r="G76" s="43" t="s">
        <v>50</v>
      </c>
      <c r="H76" s="32"/>
      <c r="I76" s="32"/>
      <c r="J76" s="105" t="s">
        <v>51</v>
      </c>
      <c r="K76" s="32"/>
      <c r="L76" s="40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" customHeight="1">
      <c r="A77" s="29"/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40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" customHeight="1">
      <c r="A81" s="29"/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40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" customHeight="1">
      <c r="A82" s="29"/>
      <c r="B82" s="30"/>
      <c r="C82" s="18" t="s">
        <v>83</v>
      </c>
      <c r="D82" s="29"/>
      <c r="E82" s="29"/>
      <c r="F82" s="29"/>
      <c r="G82" s="29"/>
      <c r="H82" s="29"/>
      <c r="I82" s="29"/>
      <c r="J82" s="29"/>
      <c r="K82" s="29"/>
      <c r="L82" s="40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0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15</v>
      </c>
      <c r="D84" s="29"/>
      <c r="E84" s="29"/>
      <c r="F84" s="29"/>
      <c r="G84" s="29"/>
      <c r="H84" s="29"/>
      <c r="I84" s="29"/>
      <c r="J84" s="29"/>
      <c r="K84" s="29"/>
      <c r="L84" s="40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30" customHeight="1">
      <c r="A85" s="29"/>
      <c r="B85" s="30"/>
      <c r="C85" s="29"/>
      <c r="D85" s="29"/>
      <c r="E85" s="191" t="str">
        <f>E7</f>
        <v>Realizácia preventívnych opatrení proti vzniku škôd spôsobených medveďom hnedým v obci Čavoj</v>
      </c>
      <c r="F85" s="211"/>
      <c r="G85" s="211"/>
      <c r="H85" s="211"/>
      <c r="I85" s="29"/>
      <c r="J85" s="29"/>
      <c r="K85" s="29"/>
      <c r="L85" s="40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6.9" customHeight="1">
      <c r="A86" s="29"/>
      <c r="B86" s="30"/>
      <c r="C86" s="29"/>
      <c r="D86" s="29"/>
      <c r="E86" s="29"/>
      <c r="F86" s="29"/>
      <c r="G86" s="29"/>
      <c r="H86" s="29"/>
      <c r="I86" s="29"/>
      <c r="J86" s="29"/>
      <c r="K86" s="29"/>
      <c r="L86" s="40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2" customHeight="1">
      <c r="A87" s="29"/>
      <c r="B87" s="30"/>
      <c r="C87" s="24" t="s">
        <v>19</v>
      </c>
      <c r="D87" s="29"/>
      <c r="E87" s="29"/>
      <c r="F87" s="22" t="str">
        <f>F10</f>
        <v>Čavoj</v>
      </c>
      <c r="G87" s="29"/>
      <c r="H87" s="29"/>
      <c r="I87" s="24" t="s">
        <v>21</v>
      </c>
      <c r="J87" s="53" t="str">
        <f>IF(J10="","",J10)</f>
        <v>28. 1. 2025</v>
      </c>
      <c r="K87" s="29"/>
      <c r="L87" s="40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0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5.15" customHeight="1">
      <c r="A89" s="29"/>
      <c r="B89" s="30"/>
      <c r="C89" s="24" t="s">
        <v>23</v>
      </c>
      <c r="D89" s="29"/>
      <c r="E89" s="29"/>
      <c r="F89" s="22" t="str">
        <f>E13</f>
        <v>Obec Čavoj</v>
      </c>
      <c r="G89" s="29"/>
      <c r="H89" s="29"/>
      <c r="I89" s="24" t="s">
        <v>29</v>
      </c>
      <c r="J89" s="27" t="str">
        <f>E19</f>
        <v>Ing. Lenka Rytychová</v>
      </c>
      <c r="K89" s="29"/>
      <c r="L89" s="40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15.15" customHeight="1">
      <c r="A90" s="29"/>
      <c r="B90" s="30"/>
      <c r="C90" s="24" t="s">
        <v>27</v>
      </c>
      <c r="D90" s="29"/>
      <c r="E90" s="29"/>
      <c r="F90" s="22" t="str">
        <f>IF(E16="","",E16)</f>
        <v>Vyplň údaj</v>
      </c>
      <c r="G90" s="29"/>
      <c r="H90" s="29"/>
      <c r="I90" s="24" t="s">
        <v>32</v>
      </c>
      <c r="J90" s="27" t="str">
        <f>E22</f>
        <v>I. Mokrý</v>
      </c>
      <c r="K90" s="29"/>
      <c r="L90" s="40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0.35" customHeight="1">
      <c r="A91" s="29"/>
      <c r="B91" s="30"/>
      <c r="C91" s="29"/>
      <c r="D91" s="29"/>
      <c r="E91" s="29"/>
      <c r="F91" s="29"/>
      <c r="G91" s="29"/>
      <c r="H91" s="29"/>
      <c r="I91" s="29"/>
      <c r="J91" s="29"/>
      <c r="K91" s="29"/>
      <c r="L91" s="40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29.25" customHeight="1">
      <c r="A92" s="29"/>
      <c r="B92" s="30"/>
      <c r="C92" s="106" t="s">
        <v>84</v>
      </c>
      <c r="D92" s="98"/>
      <c r="E92" s="98"/>
      <c r="F92" s="98"/>
      <c r="G92" s="98"/>
      <c r="H92" s="98"/>
      <c r="I92" s="98"/>
      <c r="J92" s="107" t="s">
        <v>85</v>
      </c>
      <c r="K92" s="98"/>
      <c r="L92" s="40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0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2.8" customHeight="1">
      <c r="A94" s="29"/>
      <c r="B94" s="30"/>
      <c r="C94" s="108" t="s">
        <v>86</v>
      </c>
      <c r="D94" s="29"/>
      <c r="E94" s="29"/>
      <c r="F94" s="29"/>
      <c r="G94" s="29"/>
      <c r="H94" s="29"/>
      <c r="I94" s="29"/>
      <c r="J94" s="69">
        <f>J119</f>
        <v>0</v>
      </c>
      <c r="K94" s="29"/>
      <c r="L94" s="40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U94" s="14" t="s">
        <v>87</v>
      </c>
    </row>
    <row r="95" spans="1:47" s="9" customFormat="1" ht="24.9" customHeight="1">
      <c r="B95" s="109"/>
      <c r="D95" s="110" t="s">
        <v>88</v>
      </c>
      <c r="E95" s="111"/>
      <c r="F95" s="111"/>
      <c r="G95" s="111"/>
      <c r="H95" s="111"/>
      <c r="I95" s="111"/>
      <c r="J95" s="112">
        <f>J120</f>
        <v>0</v>
      </c>
      <c r="L95" s="109"/>
    </row>
    <row r="96" spans="1:47" s="10" customFormat="1" ht="19.95" customHeight="1">
      <c r="B96" s="113"/>
      <c r="D96" s="114" t="s">
        <v>89</v>
      </c>
      <c r="E96" s="115"/>
      <c r="F96" s="115"/>
      <c r="G96" s="115"/>
      <c r="H96" s="115"/>
      <c r="I96" s="115"/>
      <c r="J96" s="116">
        <f>J121</f>
        <v>0</v>
      </c>
      <c r="L96" s="113"/>
    </row>
    <row r="97" spans="1:31" s="10" customFormat="1" ht="19.95" customHeight="1">
      <c r="B97" s="113"/>
      <c r="D97" s="114" t="s">
        <v>90</v>
      </c>
      <c r="E97" s="115"/>
      <c r="F97" s="115"/>
      <c r="G97" s="115"/>
      <c r="H97" s="115"/>
      <c r="I97" s="115"/>
      <c r="J97" s="116">
        <f>J133</f>
        <v>0</v>
      </c>
      <c r="L97" s="113"/>
    </row>
    <row r="98" spans="1:31" s="10" customFormat="1" ht="19.95" customHeight="1">
      <c r="B98" s="113"/>
      <c r="D98" s="114" t="s">
        <v>91</v>
      </c>
      <c r="E98" s="115"/>
      <c r="F98" s="115"/>
      <c r="G98" s="115"/>
      <c r="H98" s="115"/>
      <c r="I98" s="115"/>
      <c r="J98" s="116">
        <f>J135</f>
        <v>0</v>
      </c>
      <c r="L98" s="113"/>
    </row>
    <row r="99" spans="1:31" s="10" customFormat="1" ht="19.95" customHeight="1">
      <c r="B99" s="113"/>
      <c r="D99" s="114" t="s">
        <v>92</v>
      </c>
      <c r="E99" s="115"/>
      <c r="F99" s="115"/>
      <c r="G99" s="115"/>
      <c r="H99" s="115"/>
      <c r="I99" s="115"/>
      <c r="J99" s="116">
        <f>J140</f>
        <v>0</v>
      </c>
      <c r="L99" s="113"/>
    </row>
    <row r="100" spans="1:31" s="10" customFormat="1" ht="19.95" customHeight="1">
      <c r="B100" s="113"/>
      <c r="D100" s="114" t="s">
        <v>93</v>
      </c>
      <c r="E100" s="115"/>
      <c r="F100" s="115"/>
      <c r="G100" s="115"/>
      <c r="H100" s="115"/>
      <c r="I100" s="115"/>
      <c r="J100" s="116">
        <f>J144</f>
        <v>0</v>
      </c>
      <c r="L100" s="113"/>
    </row>
    <row r="101" spans="1:31" s="10" customFormat="1" ht="19.95" customHeight="1">
      <c r="B101" s="113"/>
      <c r="D101" s="114" t="s">
        <v>94</v>
      </c>
      <c r="E101" s="115"/>
      <c r="F101" s="115"/>
      <c r="G101" s="115"/>
      <c r="H101" s="115"/>
      <c r="I101" s="115"/>
      <c r="J101" s="116">
        <f>J146</f>
        <v>0</v>
      </c>
      <c r="L101" s="113"/>
    </row>
    <row r="102" spans="1:31" s="2" customFormat="1" ht="21.75" customHeight="1">
      <c r="A102" s="29"/>
      <c r="B102" s="30"/>
      <c r="C102" s="29"/>
      <c r="D102" s="29"/>
      <c r="E102" s="29"/>
      <c r="F102" s="29"/>
      <c r="G102" s="29"/>
      <c r="H102" s="29"/>
      <c r="I102" s="29"/>
      <c r="J102" s="29"/>
      <c r="K102" s="29"/>
      <c r="L102" s="40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</row>
    <row r="103" spans="1:31" s="2" customFormat="1" ht="6.9" customHeight="1">
      <c r="A103" s="29"/>
      <c r="B103" s="45"/>
      <c r="C103" s="46"/>
      <c r="D103" s="46"/>
      <c r="E103" s="46"/>
      <c r="F103" s="46"/>
      <c r="G103" s="46"/>
      <c r="H103" s="46"/>
      <c r="I103" s="46"/>
      <c r="J103" s="46"/>
      <c r="K103" s="46"/>
      <c r="L103" s="40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</row>
    <row r="107" spans="1:31" s="2" customFormat="1" ht="6.9" customHeight="1">
      <c r="A107" s="29"/>
      <c r="B107" s="47"/>
      <c r="C107" s="48"/>
      <c r="D107" s="48"/>
      <c r="E107" s="48"/>
      <c r="F107" s="48"/>
      <c r="G107" s="48"/>
      <c r="H107" s="48"/>
      <c r="I107" s="48"/>
      <c r="J107" s="48"/>
      <c r="K107" s="48"/>
      <c r="L107" s="40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31" s="2" customFormat="1" ht="24.9" customHeight="1">
      <c r="A108" s="29"/>
      <c r="B108" s="30"/>
      <c r="C108" s="18" t="s">
        <v>95</v>
      </c>
      <c r="D108" s="29"/>
      <c r="E108" s="29"/>
      <c r="F108" s="29"/>
      <c r="G108" s="29"/>
      <c r="H108" s="29"/>
      <c r="I108" s="29"/>
      <c r="J108" s="29"/>
      <c r="K108" s="29"/>
      <c r="L108" s="40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6.9" customHeight="1">
      <c r="A109" s="29"/>
      <c r="B109" s="30"/>
      <c r="C109" s="29"/>
      <c r="D109" s="29"/>
      <c r="E109" s="29"/>
      <c r="F109" s="29"/>
      <c r="G109" s="29"/>
      <c r="H109" s="29"/>
      <c r="I109" s="29"/>
      <c r="J109" s="29"/>
      <c r="K109" s="29"/>
      <c r="L109" s="40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12" customHeight="1">
      <c r="A110" s="29"/>
      <c r="B110" s="30"/>
      <c r="C110" s="24" t="s">
        <v>15</v>
      </c>
      <c r="D110" s="29"/>
      <c r="E110" s="29"/>
      <c r="F110" s="29"/>
      <c r="G110" s="29"/>
      <c r="H110" s="29"/>
      <c r="I110" s="29"/>
      <c r="J110" s="29"/>
      <c r="K110" s="29"/>
      <c r="L110" s="40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30" customHeight="1">
      <c r="A111" s="29"/>
      <c r="B111" s="30"/>
      <c r="C111" s="29"/>
      <c r="D111" s="29"/>
      <c r="E111" s="191" t="str">
        <f>E7</f>
        <v>Realizácia preventívnych opatrení proti vzniku škôd spôsobených medveďom hnedým v obci Čavoj</v>
      </c>
      <c r="F111" s="211"/>
      <c r="G111" s="211"/>
      <c r="H111" s="211"/>
      <c r="I111" s="29"/>
      <c r="J111" s="29"/>
      <c r="K111" s="29"/>
      <c r="L111" s="40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6.9" customHeight="1">
      <c r="A112" s="29"/>
      <c r="B112" s="30"/>
      <c r="C112" s="29"/>
      <c r="D112" s="29"/>
      <c r="E112" s="29"/>
      <c r="F112" s="29"/>
      <c r="G112" s="29"/>
      <c r="H112" s="29"/>
      <c r="I112" s="29"/>
      <c r="J112" s="29"/>
      <c r="K112" s="29"/>
      <c r="L112" s="40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2" customHeight="1">
      <c r="A113" s="29"/>
      <c r="B113" s="30"/>
      <c r="C113" s="24" t="s">
        <v>19</v>
      </c>
      <c r="D113" s="29"/>
      <c r="E113" s="29"/>
      <c r="F113" s="22" t="str">
        <f>F10</f>
        <v>Čavoj</v>
      </c>
      <c r="G113" s="29"/>
      <c r="H113" s="29"/>
      <c r="I113" s="24" t="s">
        <v>21</v>
      </c>
      <c r="J113" s="53" t="str">
        <f>IF(J10="","",J10)</f>
        <v>28. 1. 2025</v>
      </c>
      <c r="K113" s="29"/>
      <c r="L113" s="40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6.9" customHeight="1">
      <c r="A114" s="29"/>
      <c r="B114" s="30"/>
      <c r="C114" s="29"/>
      <c r="D114" s="29"/>
      <c r="E114" s="29"/>
      <c r="F114" s="29"/>
      <c r="G114" s="29"/>
      <c r="H114" s="29"/>
      <c r="I114" s="29"/>
      <c r="J114" s="29"/>
      <c r="K114" s="29"/>
      <c r="L114" s="40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15.15" customHeight="1">
      <c r="A115" s="29"/>
      <c r="B115" s="30"/>
      <c r="C115" s="24" t="s">
        <v>23</v>
      </c>
      <c r="D115" s="29"/>
      <c r="E115" s="29"/>
      <c r="F115" s="22" t="str">
        <f>E13</f>
        <v>Obec Čavoj</v>
      </c>
      <c r="G115" s="29"/>
      <c r="H115" s="29"/>
      <c r="I115" s="24" t="s">
        <v>29</v>
      </c>
      <c r="J115" s="27" t="str">
        <f>E19</f>
        <v>Ing. Lenka Rytychová</v>
      </c>
      <c r="K115" s="29"/>
      <c r="L115" s="40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15.15" customHeight="1">
      <c r="A116" s="29"/>
      <c r="B116" s="30"/>
      <c r="C116" s="24" t="s">
        <v>27</v>
      </c>
      <c r="D116" s="29"/>
      <c r="E116" s="29"/>
      <c r="F116" s="22" t="str">
        <f>IF(E16="","",E16)</f>
        <v>Vyplň údaj</v>
      </c>
      <c r="G116" s="29"/>
      <c r="H116" s="29"/>
      <c r="I116" s="24" t="s">
        <v>32</v>
      </c>
      <c r="J116" s="27" t="str">
        <f>E22</f>
        <v>I. Mokrý</v>
      </c>
      <c r="K116" s="29"/>
      <c r="L116" s="40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10.35" customHeight="1">
      <c r="A117" s="29"/>
      <c r="B117" s="30"/>
      <c r="C117" s="29"/>
      <c r="D117" s="29"/>
      <c r="E117" s="29"/>
      <c r="F117" s="29"/>
      <c r="G117" s="29"/>
      <c r="H117" s="29"/>
      <c r="I117" s="29"/>
      <c r="J117" s="29"/>
      <c r="K117" s="29"/>
      <c r="L117" s="40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11" customFormat="1" ht="29.25" customHeight="1">
      <c r="A118" s="117"/>
      <c r="B118" s="118"/>
      <c r="C118" s="119" t="s">
        <v>96</v>
      </c>
      <c r="D118" s="120" t="s">
        <v>60</v>
      </c>
      <c r="E118" s="120" t="s">
        <v>56</v>
      </c>
      <c r="F118" s="120" t="s">
        <v>57</v>
      </c>
      <c r="G118" s="120" t="s">
        <v>97</v>
      </c>
      <c r="H118" s="120" t="s">
        <v>98</v>
      </c>
      <c r="I118" s="120" t="s">
        <v>99</v>
      </c>
      <c r="J118" s="121" t="s">
        <v>85</v>
      </c>
      <c r="K118" s="122" t="s">
        <v>100</v>
      </c>
      <c r="L118" s="123"/>
      <c r="M118" s="60" t="s">
        <v>1</v>
      </c>
      <c r="N118" s="61" t="s">
        <v>39</v>
      </c>
      <c r="O118" s="61" t="s">
        <v>101</v>
      </c>
      <c r="P118" s="61" t="s">
        <v>102</v>
      </c>
      <c r="Q118" s="61" t="s">
        <v>103</v>
      </c>
      <c r="R118" s="61" t="s">
        <v>104</v>
      </c>
      <c r="S118" s="61" t="s">
        <v>105</v>
      </c>
      <c r="T118" s="62" t="s">
        <v>106</v>
      </c>
      <c r="U118" s="117"/>
      <c r="V118" s="117"/>
      <c r="W118" s="117"/>
      <c r="X118" s="117"/>
      <c r="Y118" s="117"/>
      <c r="Z118" s="117"/>
      <c r="AA118" s="117"/>
      <c r="AB118" s="117"/>
      <c r="AC118" s="117"/>
      <c r="AD118" s="117"/>
      <c r="AE118" s="117"/>
    </row>
    <row r="119" spans="1:65" s="2" customFormat="1" ht="22.8" customHeight="1">
      <c r="A119" s="29"/>
      <c r="B119" s="30"/>
      <c r="C119" s="67" t="s">
        <v>86</v>
      </c>
      <c r="D119" s="29"/>
      <c r="E119" s="29"/>
      <c r="F119" s="29"/>
      <c r="G119" s="29"/>
      <c r="H119" s="29"/>
      <c r="I119" s="29"/>
      <c r="J119" s="124">
        <f>BK119</f>
        <v>0</v>
      </c>
      <c r="K119" s="29"/>
      <c r="L119" s="30"/>
      <c r="M119" s="63"/>
      <c r="N119" s="54"/>
      <c r="O119" s="64"/>
      <c r="P119" s="125">
        <f>P120</f>
        <v>0</v>
      </c>
      <c r="Q119" s="64"/>
      <c r="R119" s="125">
        <f>R120</f>
        <v>24.934195700000004</v>
      </c>
      <c r="S119" s="64"/>
      <c r="T119" s="126">
        <f>T120</f>
        <v>0</v>
      </c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T119" s="14" t="s">
        <v>74</v>
      </c>
      <c r="AU119" s="14" t="s">
        <v>87</v>
      </c>
      <c r="BK119" s="127">
        <f>BK120</f>
        <v>0</v>
      </c>
    </row>
    <row r="120" spans="1:65" s="12" customFormat="1" ht="25.95" customHeight="1">
      <c r="B120" s="128"/>
      <c r="D120" s="129" t="s">
        <v>74</v>
      </c>
      <c r="E120" s="130" t="s">
        <v>107</v>
      </c>
      <c r="F120" s="130" t="s">
        <v>108</v>
      </c>
      <c r="I120" s="131"/>
      <c r="J120" s="132">
        <f>BK120</f>
        <v>0</v>
      </c>
      <c r="L120" s="128"/>
      <c r="M120" s="133"/>
      <c r="N120" s="134"/>
      <c r="O120" s="134"/>
      <c r="P120" s="135">
        <f>P121+P133+P135+P140+P144+P146</f>
        <v>0</v>
      </c>
      <c r="Q120" s="134"/>
      <c r="R120" s="135">
        <f>R121+R133+R135+R140+R144+R146</f>
        <v>24.934195700000004</v>
      </c>
      <c r="S120" s="134"/>
      <c r="T120" s="136">
        <f>T121+T133+T135+T140+T144+T146</f>
        <v>0</v>
      </c>
      <c r="AR120" s="129" t="s">
        <v>80</v>
      </c>
      <c r="AT120" s="137" t="s">
        <v>74</v>
      </c>
      <c r="AU120" s="137" t="s">
        <v>75</v>
      </c>
      <c r="AY120" s="129" t="s">
        <v>109</v>
      </c>
      <c r="BK120" s="138">
        <f>BK121+BK133+BK135+BK140+BK144+BK146</f>
        <v>0</v>
      </c>
    </row>
    <row r="121" spans="1:65" s="12" customFormat="1" ht="22.8" customHeight="1">
      <c r="B121" s="128"/>
      <c r="D121" s="129" t="s">
        <v>74</v>
      </c>
      <c r="E121" s="139" t="s">
        <v>80</v>
      </c>
      <c r="F121" s="139" t="s">
        <v>110</v>
      </c>
      <c r="I121" s="131"/>
      <c r="J121" s="140">
        <f>BK121</f>
        <v>0</v>
      </c>
      <c r="L121" s="128"/>
      <c r="M121" s="133"/>
      <c r="N121" s="134"/>
      <c r="O121" s="134"/>
      <c r="P121" s="135">
        <f>SUM(P122:P132)</f>
        <v>0</v>
      </c>
      <c r="Q121" s="134"/>
      <c r="R121" s="135">
        <f>SUM(R122:R132)</f>
        <v>3.8273500000000002E-3</v>
      </c>
      <c r="S121" s="134"/>
      <c r="T121" s="136">
        <f>SUM(T122:T132)</f>
        <v>0</v>
      </c>
      <c r="AR121" s="129" t="s">
        <v>80</v>
      </c>
      <c r="AT121" s="137" t="s">
        <v>74</v>
      </c>
      <c r="AU121" s="137" t="s">
        <v>80</v>
      </c>
      <c r="AY121" s="129" t="s">
        <v>109</v>
      </c>
      <c r="BK121" s="138">
        <f>SUM(BK122:BK132)</f>
        <v>0</v>
      </c>
    </row>
    <row r="122" spans="1:65" s="2" customFormat="1" ht="16.5" customHeight="1">
      <c r="A122" s="29"/>
      <c r="B122" s="141"/>
      <c r="C122" s="142" t="s">
        <v>80</v>
      </c>
      <c r="D122" s="142" t="s">
        <v>111</v>
      </c>
      <c r="E122" s="143" t="s">
        <v>112</v>
      </c>
      <c r="F122" s="144" t="s">
        <v>113</v>
      </c>
      <c r="G122" s="145" t="s">
        <v>114</v>
      </c>
      <c r="H122" s="146">
        <v>15.75</v>
      </c>
      <c r="I122" s="147"/>
      <c r="J122" s="148">
        <f t="shared" ref="J122:J132" si="0">ROUND(I122*H122,2)</f>
        <v>0</v>
      </c>
      <c r="K122" s="149"/>
      <c r="L122" s="30"/>
      <c r="M122" s="150" t="s">
        <v>1</v>
      </c>
      <c r="N122" s="151" t="s">
        <v>41</v>
      </c>
      <c r="O122" s="56"/>
      <c r="P122" s="152">
        <f t="shared" ref="P122:P132" si="1">O122*H122</f>
        <v>0</v>
      </c>
      <c r="Q122" s="152">
        <v>0</v>
      </c>
      <c r="R122" s="152">
        <f t="shared" ref="R122:R132" si="2">Q122*H122</f>
        <v>0</v>
      </c>
      <c r="S122" s="152">
        <v>0</v>
      </c>
      <c r="T122" s="153">
        <f t="shared" ref="T122:T132" si="3">S122*H122</f>
        <v>0</v>
      </c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R122" s="154" t="s">
        <v>115</v>
      </c>
      <c r="AT122" s="154" t="s">
        <v>111</v>
      </c>
      <c r="AU122" s="154" t="s">
        <v>116</v>
      </c>
      <c r="AY122" s="14" t="s">
        <v>109</v>
      </c>
      <c r="BE122" s="155">
        <f t="shared" ref="BE122:BE132" si="4">IF(N122="základná",J122,0)</f>
        <v>0</v>
      </c>
      <c r="BF122" s="155">
        <f t="shared" ref="BF122:BF132" si="5">IF(N122="znížená",J122,0)</f>
        <v>0</v>
      </c>
      <c r="BG122" s="155">
        <f t="shared" ref="BG122:BG132" si="6">IF(N122="zákl. prenesená",J122,0)</f>
        <v>0</v>
      </c>
      <c r="BH122" s="155">
        <f t="shared" ref="BH122:BH132" si="7">IF(N122="zníž. prenesená",J122,0)</f>
        <v>0</v>
      </c>
      <c r="BI122" s="155">
        <f t="shared" ref="BI122:BI132" si="8">IF(N122="nulová",J122,0)</f>
        <v>0</v>
      </c>
      <c r="BJ122" s="14" t="s">
        <v>116</v>
      </c>
      <c r="BK122" s="155">
        <f t="shared" ref="BK122:BK132" si="9">ROUND(I122*H122,2)</f>
        <v>0</v>
      </c>
      <c r="BL122" s="14" t="s">
        <v>115</v>
      </c>
      <c r="BM122" s="154" t="s">
        <v>117</v>
      </c>
    </row>
    <row r="123" spans="1:65" s="2" customFormat="1" ht="24.15" customHeight="1">
      <c r="A123" s="29"/>
      <c r="B123" s="141"/>
      <c r="C123" s="142" t="s">
        <v>116</v>
      </c>
      <c r="D123" s="142" t="s">
        <v>111</v>
      </c>
      <c r="E123" s="143" t="s">
        <v>118</v>
      </c>
      <c r="F123" s="144" t="s">
        <v>119</v>
      </c>
      <c r="G123" s="145" t="s">
        <v>120</v>
      </c>
      <c r="H123" s="146">
        <v>6.1429999999999998</v>
      </c>
      <c r="I123" s="147"/>
      <c r="J123" s="148">
        <f t="shared" si="0"/>
        <v>0</v>
      </c>
      <c r="K123" s="149"/>
      <c r="L123" s="30"/>
      <c r="M123" s="150" t="s">
        <v>1</v>
      </c>
      <c r="N123" s="151" t="s">
        <v>41</v>
      </c>
      <c r="O123" s="56"/>
      <c r="P123" s="152">
        <f t="shared" si="1"/>
        <v>0</v>
      </c>
      <c r="Q123" s="152">
        <v>0</v>
      </c>
      <c r="R123" s="152">
        <f t="shared" si="2"/>
        <v>0</v>
      </c>
      <c r="S123" s="152">
        <v>0</v>
      </c>
      <c r="T123" s="153">
        <f t="shared" si="3"/>
        <v>0</v>
      </c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R123" s="154" t="s">
        <v>115</v>
      </c>
      <c r="AT123" s="154" t="s">
        <v>111</v>
      </c>
      <c r="AU123" s="154" t="s">
        <v>116</v>
      </c>
      <c r="AY123" s="14" t="s">
        <v>109</v>
      </c>
      <c r="BE123" s="155">
        <f t="shared" si="4"/>
        <v>0</v>
      </c>
      <c r="BF123" s="155">
        <f t="shared" si="5"/>
        <v>0</v>
      </c>
      <c r="BG123" s="155">
        <f t="shared" si="6"/>
        <v>0</v>
      </c>
      <c r="BH123" s="155">
        <f t="shared" si="7"/>
        <v>0</v>
      </c>
      <c r="BI123" s="155">
        <f t="shared" si="8"/>
        <v>0</v>
      </c>
      <c r="BJ123" s="14" t="s">
        <v>116</v>
      </c>
      <c r="BK123" s="155">
        <f t="shared" si="9"/>
        <v>0</v>
      </c>
      <c r="BL123" s="14" t="s">
        <v>115</v>
      </c>
      <c r="BM123" s="154" t="s">
        <v>121</v>
      </c>
    </row>
    <row r="124" spans="1:65" s="2" customFormat="1" ht="21.75" customHeight="1">
      <c r="A124" s="29"/>
      <c r="B124" s="141"/>
      <c r="C124" s="142" t="s">
        <v>122</v>
      </c>
      <c r="D124" s="142" t="s">
        <v>111</v>
      </c>
      <c r="E124" s="143" t="s">
        <v>123</v>
      </c>
      <c r="F124" s="144" t="s">
        <v>124</v>
      </c>
      <c r="G124" s="145" t="s">
        <v>114</v>
      </c>
      <c r="H124" s="146">
        <v>15.75</v>
      </c>
      <c r="I124" s="147"/>
      <c r="J124" s="148">
        <f t="shared" si="0"/>
        <v>0</v>
      </c>
      <c r="K124" s="149"/>
      <c r="L124" s="30"/>
      <c r="M124" s="150" t="s">
        <v>1</v>
      </c>
      <c r="N124" s="151" t="s">
        <v>41</v>
      </c>
      <c r="O124" s="56"/>
      <c r="P124" s="152">
        <f t="shared" si="1"/>
        <v>0</v>
      </c>
      <c r="Q124" s="152">
        <v>0</v>
      </c>
      <c r="R124" s="152">
        <f t="shared" si="2"/>
        <v>0</v>
      </c>
      <c r="S124" s="152">
        <v>0</v>
      </c>
      <c r="T124" s="153">
        <f t="shared" si="3"/>
        <v>0</v>
      </c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R124" s="154" t="s">
        <v>115</v>
      </c>
      <c r="AT124" s="154" t="s">
        <v>111</v>
      </c>
      <c r="AU124" s="154" t="s">
        <v>116</v>
      </c>
      <c r="AY124" s="14" t="s">
        <v>109</v>
      </c>
      <c r="BE124" s="155">
        <f t="shared" si="4"/>
        <v>0</v>
      </c>
      <c r="BF124" s="155">
        <f t="shared" si="5"/>
        <v>0</v>
      </c>
      <c r="BG124" s="155">
        <f t="shared" si="6"/>
        <v>0</v>
      </c>
      <c r="BH124" s="155">
        <f t="shared" si="7"/>
        <v>0</v>
      </c>
      <c r="BI124" s="155">
        <f t="shared" si="8"/>
        <v>0</v>
      </c>
      <c r="BJ124" s="14" t="s">
        <v>116</v>
      </c>
      <c r="BK124" s="155">
        <f t="shared" si="9"/>
        <v>0</v>
      </c>
      <c r="BL124" s="14" t="s">
        <v>115</v>
      </c>
      <c r="BM124" s="154" t="s">
        <v>125</v>
      </c>
    </row>
    <row r="125" spans="1:65" s="2" customFormat="1" ht="37.799999999999997" customHeight="1">
      <c r="A125" s="29"/>
      <c r="B125" s="141"/>
      <c r="C125" s="142" t="s">
        <v>115</v>
      </c>
      <c r="D125" s="142" t="s">
        <v>111</v>
      </c>
      <c r="E125" s="143" t="s">
        <v>126</v>
      </c>
      <c r="F125" s="144" t="s">
        <v>127</v>
      </c>
      <c r="G125" s="145" t="s">
        <v>120</v>
      </c>
      <c r="H125" s="146">
        <v>6.1429999999999998</v>
      </c>
      <c r="I125" s="147"/>
      <c r="J125" s="148">
        <f t="shared" si="0"/>
        <v>0</v>
      </c>
      <c r="K125" s="149"/>
      <c r="L125" s="30"/>
      <c r="M125" s="150" t="s">
        <v>1</v>
      </c>
      <c r="N125" s="151" t="s">
        <v>41</v>
      </c>
      <c r="O125" s="56"/>
      <c r="P125" s="152">
        <f t="shared" si="1"/>
        <v>0</v>
      </c>
      <c r="Q125" s="152">
        <v>0</v>
      </c>
      <c r="R125" s="152">
        <f t="shared" si="2"/>
        <v>0</v>
      </c>
      <c r="S125" s="152">
        <v>0</v>
      </c>
      <c r="T125" s="153">
        <f t="shared" si="3"/>
        <v>0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R125" s="154" t="s">
        <v>115</v>
      </c>
      <c r="AT125" s="154" t="s">
        <v>111</v>
      </c>
      <c r="AU125" s="154" t="s">
        <v>116</v>
      </c>
      <c r="AY125" s="14" t="s">
        <v>109</v>
      </c>
      <c r="BE125" s="155">
        <f t="shared" si="4"/>
        <v>0</v>
      </c>
      <c r="BF125" s="155">
        <f t="shared" si="5"/>
        <v>0</v>
      </c>
      <c r="BG125" s="155">
        <f t="shared" si="6"/>
        <v>0</v>
      </c>
      <c r="BH125" s="155">
        <f t="shared" si="7"/>
        <v>0</v>
      </c>
      <c r="BI125" s="155">
        <f t="shared" si="8"/>
        <v>0</v>
      </c>
      <c r="BJ125" s="14" t="s">
        <v>116</v>
      </c>
      <c r="BK125" s="155">
        <f t="shared" si="9"/>
        <v>0</v>
      </c>
      <c r="BL125" s="14" t="s">
        <v>115</v>
      </c>
      <c r="BM125" s="154" t="s">
        <v>128</v>
      </c>
    </row>
    <row r="126" spans="1:65" s="2" customFormat="1" ht="37.799999999999997" customHeight="1">
      <c r="A126" s="29"/>
      <c r="B126" s="141"/>
      <c r="C126" s="142" t="s">
        <v>129</v>
      </c>
      <c r="D126" s="142" t="s">
        <v>111</v>
      </c>
      <c r="E126" s="143" t="s">
        <v>130</v>
      </c>
      <c r="F126" s="144" t="s">
        <v>131</v>
      </c>
      <c r="G126" s="145" t="s">
        <v>120</v>
      </c>
      <c r="H126" s="146">
        <v>116.717</v>
      </c>
      <c r="I126" s="147"/>
      <c r="J126" s="148">
        <f t="shared" si="0"/>
        <v>0</v>
      </c>
      <c r="K126" s="149"/>
      <c r="L126" s="30"/>
      <c r="M126" s="150" t="s">
        <v>1</v>
      </c>
      <c r="N126" s="151" t="s">
        <v>41</v>
      </c>
      <c r="O126" s="56"/>
      <c r="P126" s="152">
        <f t="shared" si="1"/>
        <v>0</v>
      </c>
      <c r="Q126" s="152">
        <v>0</v>
      </c>
      <c r="R126" s="152">
        <f t="shared" si="2"/>
        <v>0</v>
      </c>
      <c r="S126" s="152">
        <v>0</v>
      </c>
      <c r="T126" s="153">
        <f t="shared" si="3"/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54" t="s">
        <v>115</v>
      </c>
      <c r="AT126" s="154" t="s">
        <v>111</v>
      </c>
      <c r="AU126" s="154" t="s">
        <v>116</v>
      </c>
      <c r="AY126" s="14" t="s">
        <v>109</v>
      </c>
      <c r="BE126" s="155">
        <f t="shared" si="4"/>
        <v>0</v>
      </c>
      <c r="BF126" s="155">
        <f t="shared" si="5"/>
        <v>0</v>
      </c>
      <c r="BG126" s="155">
        <f t="shared" si="6"/>
        <v>0</v>
      </c>
      <c r="BH126" s="155">
        <f t="shared" si="7"/>
        <v>0</v>
      </c>
      <c r="BI126" s="155">
        <f t="shared" si="8"/>
        <v>0</v>
      </c>
      <c r="BJ126" s="14" t="s">
        <v>116</v>
      </c>
      <c r="BK126" s="155">
        <f t="shared" si="9"/>
        <v>0</v>
      </c>
      <c r="BL126" s="14" t="s">
        <v>115</v>
      </c>
      <c r="BM126" s="154" t="s">
        <v>132</v>
      </c>
    </row>
    <row r="127" spans="1:65" s="2" customFormat="1" ht="24.15" customHeight="1">
      <c r="A127" s="29"/>
      <c r="B127" s="141"/>
      <c r="C127" s="142" t="s">
        <v>133</v>
      </c>
      <c r="D127" s="142" t="s">
        <v>111</v>
      </c>
      <c r="E127" s="143" t="s">
        <v>134</v>
      </c>
      <c r="F127" s="144" t="s">
        <v>135</v>
      </c>
      <c r="G127" s="145" t="s">
        <v>120</v>
      </c>
      <c r="H127" s="146">
        <v>6.1429999999999998</v>
      </c>
      <c r="I127" s="147"/>
      <c r="J127" s="148">
        <f t="shared" si="0"/>
        <v>0</v>
      </c>
      <c r="K127" s="149"/>
      <c r="L127" s="30"/>
      <c r="M127" s="150" t="s">
        <v>1</v>
      </c>
      <c r="N127" s="151" t="s">
        <v>41</v>
      </c>
      <c r="O127" s="56"/>
      <c r="P127" s="152">
        <f t="shared" si="1"/>
        <v>0</v>
      </c>
      <c r="Q127" s="152">
        <v>0</v>
      </c>
      <c r="R127" s="152">
        <f t="shared" si="2"/>
        <v>0</v>
      </c>
      <c r="S127" s="152">
        <v>0</v>
      </c>
      <c r="T127" s="153">
        <f t="shared" si="3"/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54" t="s">
        <v>115</v>
      </c>
      <c r="AT127" s="154" t="s">
        <v>111</v>
      </c>
      <c r="AU127" s="154" t="s">
        <v>116</v>
      </c>
      <c r="AY127" s="14" t="s">
        <v>109</v>
      </c>
      <c r="BE127" s="155">
        <f t="shared" si="4"/>
        <v>0</v>
      </c>
      <c r="BF127" s="155">
        <f t="shared" si="5"/>
        <v>0</v>
      </c>
      <c r="BG127" s="155">
        <f t="shared" si="6"/>
        <v>0</v>
      </c>
      <c r="BH127" s="155">
        <f t="shared" si="7"/>
        <v>0</v>
      </c>
      <c r="BI127" s="155">
        <f t="shared" si="8"/>
        <v>0</v>
      </c>
      <c r="BJ127" s="14" t="s">
        <v>116</v>
      </c>
      <c r="BK127" s="155">
        <f t="shared" si="9"/>
        <v>0</v>
      </c>
      <c r="BL127" s="14" t="s">
        <v>115</v>
      </c>
      <c r="BM127" s="154" t="s">
        <v>136</v>
      </c>
    </row>
    <row r="128" spans="1:65" s="2" customFormat="1" ht="16.5" customHeight="1">
      <c r="A128" s="29"/>
      <c r="B128" s="141"/>
      <c r="C128" s="142" t="s">
        <v>137</v>
      </c>
      <c r="D128" s="142" t="s">
        <v>111</v>
      </c>
      <c r="E128" s="143" t="s">
        <v>138</v>
      </c>
      <c r="F128" s="144" t="s">
        <v>139</v>
      </c>
      <c r="G128" s="145" t="s">
        <v>114</v>
      </c>
      <c r="H128" s="146">
        <v>15.75</v>
      </c>
      <c r="I128" s="147"/>
      <c r="J128" s="148">
        <f t="shared" si="0"/>
        <v>0</v>
      </c>
      <c r="K128" s="149"/>
      <c r="L128" s="30"/>
      <c r="M128" s="150" t="s">
        <v>1</v>
      </c>
      <c r="N128" s="151" t="s">
        <v>41</v>
      </c>
      <c r="O128" s="56"/>
      <c r="P128" s="152">
        <f t="shared" si="1"/>
        <v>0</v>
      </c>
      <c r="Q128" s="152">
        <v>0</v>
      </c>
      <c r="R128" s="152">
        <f t="shared" si="2"/>
        <v>0</v>
      </c>
      <c r="S128" s="152">
        <v>0</v>
      </c>
      <c r="T128" s="153">
        <f t="shared" si="3"/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54" t="s">
        <v>115</v>
      </c>
      <c r="AT128" s="154" t="s">
        <v>111</v>
      </c>
      <c r="AU128" s="154" t="s">
        <v>116</v>
      </c>
      <c r="AY128" s="14" t="s">
        <v>109</v>
      </c>
      <c r="BE128" s="155">
        <f t="shared" si="4"/>
        <v>0</v>
      </c>
      <c r="BF128" s="155">
        <f t="shared" si="5"/>
        <v>0</v>
      </c>
      <c r="BG128" s="155">
        <f t="shared" si="6"/>
        <v>0</v>
      </c>
      <c r="BH128" s="155">
        <f t="shared" si="7"/>
        <v>0</v>
      </c>
      <c r="BI128" s="155">
        <f t="shared" si="8"/>
        <v>0</v>
      </c>
      <c r="BJ128" s="14" t="s">
        <v>116</v>
      </c>
      <c r="BK128" s="155">
        <f t="shared" si="9"/>
        <v>0</v>
      </c>
      <c r="BL128" s="14" t="s">
        <v>115</v>
      </c>
      <c r="BM128" s="154" t="s">
        <v>140</v>
      </c>
    </row>
    <row r="129" spans="1:65" s="2" customFormat="1" ht="16.5" customHeight="1">
      <c r="A129" s="29"/>
      <c r="B129" s="141"/>
      <c r="C129" s="142" t="s">
        <v>141</v>
      </c>
      <c r="D129" s="142" t="s">
        <v>111</v>
      </c>
      <c r="E129" s="143" t="s">
        <v>142</v>
      </c>
      <c r="F129" s="144" t="s">
        <v>143</v>
      </c>
      <c r="G129" s="145" t="s">
        <v>120</v>
      </c>
      <c r="H129" s="146">
        <v>6.1429999999999998</v>
      </c>
      <c r="I129" s="147"/>
      <c r="J129" s="148">
        <f t="shared" si="0"/>
        <v>0</v>
      </c>
      <c r="K129" s="149"/>
      <c r="L129" s="30"/>
      <c r="M129" s="150" t="s">
        <v>1</v>
      </c>
      <c r="N129" s="151" t="s">
        <v>41</v>
      </c>
      <c r="O129" s="56"/>
      <c r="P129" s="152">
        <f t="shared" si="1"/>
        <v>0</v>
      </c>
      <c r="Q129" s="152">
        <v>0</v>
      </c>
      <c r="R129" s="152">
        <f t="shared" si="2"/>
        <v>0</v>
      </c>
      <c r="S129" s="152">
        <v>0</v>
      </c>
      <c r="T129" s="153">
        <f t="shared" si="3"/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54" t="s">
        <v>115</v>
      </c>
      <c r="AT129" s="154" t="s">
        <v>111</v>
      </c>
      <c r="AU129" s="154" t="s">
        <v>116</v>
      </c>
      <c r="AY129" s="14" t="s">
        <v>109</v>
      </c>
      <c r="BE129" s="155">
        <f t="shared" si="4"/>
        <v>0</v>
      </c>
      <c r="BF129" s="155">
        <f t="shared" si="5"/>
        <v>0</v>
      </c>
      <c r="BG129" s="155">
        <f t="shared" si="6"/>
        <v>0</v>
      </c>
      <c r="BH129" s="155">
        <f t="shared" si="7"/>
        <v>0</v>
      </c>
      <c r="BI129" s="155">
        <f t="shared" si="8"/>
        <v>0</v>
      </c>
      <c r="BJ129" s="14" t="s">
        <v>116</v>
      </c>
      <c r="BK129" s="155">
        <f t="shared" si="9"/>
        <v>0</v>
      </c>
      <c r="BL129" s="14" t="s">
        <v>115</v>
      </c>
      <c r="BM129" s="154" t="s">
        <v>144</v>
      </c>
    </row>
    <row r="130" spans="1:65" s="2" customFormat="1" ht="21.75" customHeight="1">
      <c r="A130" s="29"/>
      <c r="B130" s="141"/>
      <c r="C130" s="142" t="s">
        <v>145</v>
      </c>
      <c r="D130" s="142" t="s">
        <v>111</v>
      </c>
      <c r="E130" s="143" t="s">
        <v>146</v>
      </c>
      <c r="F130" s="144" t="s">
        <v>147</v>
      </c>
      <c r="G130" s="145" t="s">
        <v>114</v>
      </c>
      <c r="H130" s="146">
        <v>15.75</v>
      </c>
      <c r="I130" s="147"/>
      <c r="J130" s="148">
        <f t="shared" si="0"/>
        <v>0</v>
      </c>
      <c r="K130" s="149"/>
      <c r="L130" s="30"/>
      <c r="M130" s="150" t="s">
        <v>1</v>
      </c>
      <c r="N130" s="151" t="s">
        <v>41</v>
      </c>
      <c r="O130" s="56"/>
      <c r="P130" s="152">
        <f t="shared" si="1"/>
        <v>0</v>
      </c>
      <c r="Q130" s="152">
        <v>0</v>
      </c>
      <c r="R130" s="152">
        <f t="shared" si="2"/>
        <v>0</v>
      </c>
      <c r="S130" s="152">
        <v>0</v>
      </c>
      <c r="T130" s="153">
        <f t="shared" si="3"/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54" t="s">
        <v>115</v>
      </c>
      <c r="AT130" s="154" t="s">
        <v>111</v>
      </c>
      <c r="AU130" s="154" t="s">
        <v>116</v>
      </c>
      <c r="AY130" s="14" t="s">
        <v>109</v>
      </c>
      <c r="BE130" s="155">
        <f t="shared" si="4"/>
        <v>0</v>
      </c>
      <c r="BF130" s="155">
        <f t="shared" si="5"/>
        <v>0</v>
      </c>
      <c r="BG130" s="155">
        <f t="shared" si="6"/>
        <v>0</v>
      </c>
      <c r="BH130" s="155">
        <f t="shared" si="7"/>
        <v>0</v>
      </c>
      <c r="BI130" s="155">
        <f t="shared" si="8"/>
        <v>0</v>
      </c>
      <c r="BJ130" s="14" t="s">
        <v>116</v>
      </c>
      <c r="BK130" s="155">
        <f t="shared" si="9"/>
        <v>0</v>
      </c>
      <c r="BL130" s="14" t="s">
        <v>115</v>
      </c>
      <c r="BM130" s="154" t="s">
        <v>148</v>
      </c>
    </row>
    <row r="131" spans="1:65" s="2" customFormat="1" ht="24.15" customHeight="1">
      <c r="A131" s="29"/>
      <c r="B131" s="141"/>
      <c r="C131" s="142" t="s">
        <v>149</v>
      </c>
      <c r="D131" s="142" t="s">
        <v>111</v>
      </c>
      <c r="E131" s="143" t="s">
        <v>150</v>
      </c>
      <c r="F131" s="144" t="s">
        <v>151</v>
      </c>
      <c r="G131" s="145" t="s">
        <v>114</v>
      </c>
      <c r="H131" s="146">
        <v>15.75</v>
      </c>
      <c r="I131" s="147"/>
      <c r="J131" s="148">
        <f t="shared" si="0"/>
        <v>0</v>
      </c>
      <c r="K131" s="149"/>
      <c r="L131" s="30"/>
      <c r="M131" s="150" t="s">
        <v>1</v>
      </c>
      <c r="N131" s="151" t="s">
        <v>41</v>
      </c>
      <c r="O131" s="56"/>
      <c r="P131" s="152">
        <f t="shared" si="1"/>
        <v>0</v>
      </c>
      <c r="Q131" s="152">
        <v>3.3000000000000003E-5</v>
      </c>
      <c r="R131" s="152">
        <f t="shared" si="2"/>
        <v>5.1975000000000003E-4</v>
      </c>
      <c r="S131" s="152">
        <v>0</v>
      </c>
      <c r="T131" s="153">
        <f t="shared" si="3"/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54" t="s">
        <v>115</v>
      </c>
      <c r="AT131" s="154" t="s">
        <v>111</v>
      </c>
      <c r="AU131" s="154" t="s">
        <v>116</v>
      </c>
      <c r="AY131" s="14" t="s">
        <v>109</v>
      </c>
      <c r="BE131" s="155">
        <f t="shared" si="4"/>
        <v>0</v>
      </c>
      <c r="BF131" s="155">
        <f t="shared" si="5"/>
        <v>0</v>
      </c>
      <c r="BG131" s="155">
        <f t="shared" si="6"/>
        <v>0</v>
      </c>
      <c r="BH131" s="155">
        <f t="shared" si="7"/>
        <v>0</v>
      </c>
      <c r="BI131" s="155">
        <f t="shared" si="8"/>
        <v>0</v>
      </c>
      <c r="BJ131" s="14" t="s">
        <v>116</v>
      </c>
      <c r="BK131" s="155">
        <f t="shared" si="9"/>
        <v>0</v>
      </c>
      <c r="BL131" s="14" t="s">
        <v>115</v>
      </c>
      <c r="BM131" s="154" t="s">
        <v>152</v>
      </c>
    </row>
    <row r="132" spans="1:65" s="2" customFormat="1" ht="16.5" customHeight="1">
      <c r="A132" s="29"/>
      <c r="B132" s="141"/>
      <c r="C132" s="156" t="s">
        <v>153</v>
      </c>
      <c r="D132" s="156" t="s">
        <v>154</v>
      </c>
      <c r="E132" s="157" t="s">
        <v>155</v>
      </c>
      <c r="F132" s="158" t="s">
        <v>156</v>
      </c>
      <c r="G132" s="159" t="s">
        <v>114</v>
      </c>
      <c r="H132" s="160">
        <v>16.538</v>
      </c>
      <c r="I132" s="161"/>
      <c r="J132" s="162">
        <f t="shared" si="0"/>
        <v>0</v>
      </c>
      <c r="K132" s="163"/>
      <c r="L132" s="164"/>
      <c r="M132" s="165" t="s">
        <v>1</v>
      </c>
      <c r="N132" s="166" t="s">
        <v>41</v>
      </c>
      <c r="O132" s="56"/>
      <c r="P132" s="152">
        <f t="shared" si="1"/>
        <v>0</v>
      </c>
      <c r="Q132" s="152">
        <v>2.0000000000000001E-4</v>
      </c>
      <c r="R132" s="152">
        <f t="shared" si="2"/>
        <v>3.3076000000000004E-3</v>
      </c>
      <c r="S132" s="152">
        <v>0</v>
      </c>
      <c r="T132" s="153">
        <f t="shared" si="3"/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54" t="s">
        <v>141</v>
      </c>
      <c r="AT132" s="154" t="s">
        <v>154</v>
      </c>
      <c r="AU132" s="154" t="s">
        <v>116</v>
      </c>
      <c r="AY132" s="14" t="s">
        <v>109</v>
      </c>
      <c r="BE132" s="155">
        <f t="shared" si="4"/>
        <v>0</v>
      </c>
      <c r="BF132" s="155">
        <f t="shared" si="5"/>
        <v>0</v>
      </c>
      <c r="BG132" s="155">
        <f t="shared" si="6"/>
        <v>0</v>
      </c>
      <c r="BH132" s="155">
        <f t="shared" si="7"/>
        <v>0</v>
      </c>
      <c r="BI132" s="155">
        <f t="shared" si="8"/>
        <v>0</v>
      </c>
      <c r="BJ132" s="14" t="s">
        <v>116</v>
      </c>
      <c r="BK132" s="155">
        <f t="shared" si="9"/>
        <v>0</v>
      </c>
      <c r="BL132" s="14" t="s">
        <v>115</v>
      </c>
      <c r="BM132" s="154" t="s">
        <v>157</v>
      </c>
    </row>
    <row r="133" spans="1:65" s="12" customFormat="1" ht="22.8" customHeight="1">
      <c r="B133" s="128"/>
      <c r="D133" s="129" t="s">
        <v>74</v>
      </c>
      <c r="E133" s="139" t="s">
        <v>115</v>
      </c>
      <c r="F133" s="139" t="s">
        <v>158</v>
      </c>
      <c r="I133" s="131"/>
      <c r="J133" s="140">
        <f>BK133</f>
        <v>0</v>
      </c>
      <c r="L133" s="128"/>
      <c r="M133" s="133"/>
      <c r="N133" s="134"/>
      <c r="O133" s="134"/>
      <c r="P133" s="135">
        <f>P134</f>
        <v>0</v>
      </c>
      <c r="Q133" s="134"/>
      <c r="R133" s="135">
        <f>R134</f>
        <v>2.5502400000000001</v>
      </c>
      <c r="S133" s="134"/>
      <c r="T133" s="136">
        <f>T134</f>
        <v>0</v>
      </c>
      <c r="AR133" s="129" t="s">
        <v>80</v>
      </c>
      <c r="AT133" s="137" t="s">
        <v>74</v>
      </c>
      <c r="AU133" s="137" t="s">
        <v>80</v>
      </c>
      <c r="AY133" s="129" t="s">
        <v>109</v>
      </c>
      <c r="BK133" s="138">
        <f>BK134</f>
        <v>0</v>
      </c>
    </row>
    <row r="134" spans="1:65" s="2" customFormat="1" ht="33" customHeight="1">
      <c r="A134" s="29"/>
      <c r="B134" s="141"/>
      <c r="C134" s="142" t="s">
        <v>159</v>
      </c>
      <c r="D134" s="142" t="s">
        <v>111</v>
      </c>
      <c r="E134" s="143" t="s">
        <v>160</v>
      </c>
      <c r="F134" s="144" t="s">
        <v>161</v>
      </c>
      <c r="G134" s="145" t="s">
        <v>114</v>
      </c>
      <c r="H134" s="146">
        <v>15.75</v>
      </c>
      <c r="I134" s="147"/>
      <c r="J134" s="148">
        <f>ROUND(I134*H134,2)</f>
        <v>0</v>
      </c>
      <c r="K134" s="149"/>
      <c r="L134" s="30"/>
      <c r="M134" s="150" t="s">
        <v>1</v>
      </c>
      <c r="N134" s="151" t="s">
        <v>41</v>
      </c>
      <c r="O134" s="56"/>
      <c r="P134" s="152">
        <f>O134*H134</f>
        <v>0</v>
      </c>
      <c r="Q134" s="152">
        <v>0.16192000000000001</v>
      </c>
      <c r="R134" s="152">
        <f>Q134*H134</f>
        <v>2.5502400000000001</v>
      </c>
      <c r="S134" s="152">
        <v>0</v>
      </c>
      <c r="T134" s="153">
        <f>S134*H134</f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54" t="s">
        <v>115</v>
      </c>
      <c r="AT134" s="154" t="s">
        <v>111</v>
      </c>
      <c r="AU134" s="154" t="s">
        <v>116</v>
      </c>
      <c r="AY134" s="14" t="s">
        <v>109</v>
      </c>
      <c r="BE134" s="155">
        <f>IF(N134="základná",J134,0)</f>
        <v>0</v>
      </c>
      <c r="BF134" s="155">
        <f>IF(N134="znížená",J134,0)</f>
        <v>0</v>
      </c>
      <c r="BG134" s="155">
        <f>IF(N134="zákl. prenesená",J134,0)</f>
        <v>0</v>
      </c>
      <c r="BH134" s="155">
        <f>IF(N134="zníž. prenesená",J134,0)</f>
        <v>0</v>
      </c>
      <c r="BI134" s="155">
        <f>IF(N134="nulová",J134,0)</f>
        <v>0</v>
      </c>
      <c r="BJ134" s="14" t="s">
        <v>116</v>
      </c>
      <c r="BK134" s="155">
        <f>ROUND(I134*H134,2)</f>
        <v>0</v>
      </c>
      <c r="BL134" s="14" t="s">
        <v>115</v>
      </c>
      <c r="BM134" s="154" t="s">
        <v>162</v>
      </c>
    </row>
    <row r="135" spans="1:65" s="12" customFormat="1" ht="22.8" customHeight="1">
      <c r="B135" s="128"/>
      <c r="D135" s="129" t="s">
        <v>74</v>
      </c>
      <c r="E135" s="139" t="s">
        <v>129</v>
      </c>
      <c r="F135" s="139" t="s">
        <v>163</v>
      </c>
      <c r="I135" s="131"/>
      <c r="J135" s="140">
        <f>BK135</f>
        <v>0</v>
      </c>
      <c r="L135" s="128"/>
      <c r="M135" s="133"/>
      <c r="N135" s="134"/>
      <c r="O135" s="134"/>
      <c r="P135" s="135">
        <f>SUM(P136:P139)</f>
        <v>0</v>
      </c>
      <c r="Q135" s="134"/>
      <c r="R135" s="135">
        <f>SUM(R136:R139)</f>
        <v>15.272460000000002</v>
      </c>
      <c r="S135" s="134"/>
      <c r="T135" s="136">
        <f>SUM(T136:T139)</f>
        <v>0</v>
      </c>
      <c r="AR135" s="129" t="s">
        <v>80</v>
      </c>
      <c r="AT135" s="137" t="s">
        <v>74</v>
      </c>
      <c r="AU135" s="137" t="s">
        <v>80</v>
      </c>
      <c r="AY135" s="129" t="s">
        <v>109</v>
      </c>
      <c r="BK135" s="138">
        <f>SUM(BK136:BK139)</f>
        <v>0</v>
      </c>
    </row>
    <row r="136" spans="1:65" s="2" customFormat="1" ht="33" customHeight="1">
      <c r="A136" s="29"/>
      <c r="B136" s="141"/>
      <c r="C136" s="142" t="s">
        <v>164</v>
      </c>
      <c r="D136" s="142" t="s">
        <v>111</v>
      </c>
      <c r="E136" s="143" t="s">
        <v>165</v>
      </c>
      <c r="F136" s="144" t="s">
        <v>166</v>
      </c>
      <c r="G136" s="145" t="s">
        <v>114</v>
      </c>
      <c r="H136" s="146">
        <v>15.75</v>
      </c>
      <c r="I136" s="147"/>
      <c r="J136" s="148">
        <f>ROUND(I136*H136,2)</f>
        <v>0</v>
      </c>
      <c r="K136" s="149"/>
      <c r="L136" s="30"/>
      <c r="M136" s="150" t="s">
        <v>1</v>
      </c>
      <c r="N136" s="151" t="s">
        <v>41</v>
      </c>
      <c r="O136" s="56"/>
      <c r="P136" s="152">
        <f>O136*H136</f>
        <v>0</v>
      </c>
      <c r="Q136" s="152">
        <v>0.29899999999999999</v>
      </c>
      <c r="R136" s="152">
        <f>Q136*H136</f>
        <v>4.7092499999999999</v>
      </c>
      <c r="S136" s="152">
        <v>0</v>
      </c>
      <c r="T136" s="153">
        <f>S136*H136</f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54" t="s">
        <v>115</v>
      </c>
      <c r="AT136" s="154" t="s">
        <v>111</v>
      </c>
      <c r="AU136" s="154" t="s">
        <v>116</v>
      </c>
      <c r="AY136" s="14" t="s">
        <v>109</v>
      </c>
      <c r="BE136" s="155">
        <f>IF(N136="základná",J136,0)</f>
        <v>0</v>
      </c>
      <c r="BF136" s="155">
        <f>IF(N136="znížená",J136,0)</f>
        <v>0</v>
      </c>
      <c r="BG136" s="155">
        <f>IF(N136="zákl. prenesená",J136,0)</f>
        <v>0</v>
      </c>
      <c r="BH136" s="155">
        <f>IF(N136="zníž. prenesená",J136,0)</f>
        <v>0</v>
      </c>
      <c r="BI136" s="155">
        <f>IF(N136="nulová",J136,0)</f>
        <v>0</v>
      </c>
      <c r="BJ136" s="14" t="s">
        <v>116</v>
      </c>
      <c r="BK136" s="155">
        <f>ROUND(I136*H136,2)</f>
        <v>0</v>
      </c>
      <c r="BL136" s="14" t="s">
        <v>115</v>
      </c>
      <c r="BM136" s="154" t="s">
        <v>167</v>
      </c>
    </row>
    <row r="137" spans="1:65" s="2" customFormat="1" ht="16.5" customHeight="1">
      <c r="A137" s="29"/>
      <c r="B137" s="141"/>
      <c r="C137" s="142" t="s">
        <v>168</v>
      </c>
      <c r="D137" s="142" t="s">
        <v>111</v>
      </c>
      <c r="E137" s="143" t="s">
        <v>169</v>
      </c>
      <c r="F137" s="144" t="s">
        <v>170</v>
      </c>
      <c r="G137" s="145" t="s">
        <v>114</v>
      </c>
      <c r="H137" s="146">
        <v>15.75</v>
      </c>
      <c r="I137" s="147"/>
      <c r="J137" s="148">
        <f>ROUND(I137*H137,2)</f>
        <v>0</v>
      </c>
      <c r="K137" s="149"/>
      <c r="L137" s="30"/>
      <c r="M137" s="150" t="s">
        <v>1</v>
      </c>
      <c r="N137" s="151" t="s">
        <v>41</v>
      </c>
      <c r="O137" s="56"/>
      <c r="P137" s="152">
        <f>O137*H137</f>
        <v>0</v>
      </c>
      <c r="Q137" s="152">
        <v>0.34499999999999997</v>
      </c>
      <c r="R137" s="152">
        <f>Q137*H137</f>
        <v>5.4337499999999999</v>
      </c>
      <c r="S137" s="152">
        <v>0</v>
      </c>
      <c r="T137" s="153">
        <f>S137*H137</f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54" t="s">
        <v>115</v>
      </c>
      <c r="AT137" s="154" t="s">
        <v>111</v>
      </c>
      <c r="AU137" s="154" t="s">
        <v>116</v>
      </c>
      <c r="AY137" s="14" t="s">
        <v>109</v>
      </c>
      <c r="BE137" s="155">
        <f>IF(N137="základná",J137,0)</f>
        <v>0</v>
      </c>
      <c r="BF137" s="155">
        <f>IF(N137="znížená",J137,0)</f>
        <v>0</v>
      </c>
      <c r="BG137" s="155">
        <f>IF(N137="zákl. prenesená",J137,0)</f>
        <v>0</v>
      </c>
      <c r="BH137" s="155">
        <f>IF(N137="zníž. prenesená",J137,0)</f>
        <v>0</v>
      </c>
      <c r="BI137" s="155">
        <f>IF(N137="nulová",J137,0)</f>
        <v>0</v>
      </c>
      <c r="BJ137" s="14" t="s">
        <v>116</v>
      </c>
      <c r="BK137" s="155">
        <f>ROUND(I137*H137,2)</f>
        <v>0</v>
      </c>
      <c r="BL137" s="14" t="s">
        <v>115</v>
      </c>
      <c r="BM137" s="154" t="s">
        <v>171</v>
      </c>
    </row>
    <row r="138" spans="1:65" s="2" customFormat="1" ht="37.799999999999997" customHeight="1">
      <c r="A138" s="29"/>
      <c r="B138" s="141"/>
      <c r="C138" s="142" t="s">
        <v>172</v>
      </c>
      <c r="D138" s="142" t="s">
        <v>111</v>
      </c>
      <c r="E138" s="143" t="s">
        <v>173</v>
      </c>
      <c r="F138" s="144" t="s">
        <v>174</v>
      </c>
      <c r="G138" s="145" t="s">
        <v>114</v>
      </c>
      <c r="H138" s="146">
        <v>15.75</v>
      </c>
      <c r="I138" s="147"/>
      <c r="J138" s="148">
        <f>ROUND(I138*H138,2)</f>
        <v>0</v>
      </c>
      <c r="K138" s="149"/>
      <c r="L138" s="30"/>
      <c r="M138" s="150" t="s">
        <v>1</v>
      </c>
      <c r="N138" s="151" t="s">
        <v>41</v>
      </c>
      <c r="O138" s="56"/>
      <c r="P138" s="152">
        <f>O138*H138</f>
        <v>0</v>
      </c>
      <c r="Q138" s="152">
        <v>0.13800000000000001</v>
      </c>
      <c r="R138" s="152">
        <f>Q138*H138</f>
        <v>2.1735000000000002</v>
      </c>
      <c r="S138" s="152">
        <v>0</v>
      </c>
      <c r="T138" s="153">
        <f>S138*H138</f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54" t="s">
        <v>115</v>
      </c>
      <c r="AT138" s="154" t="s">
        <v>111</v>
      </c>
      <c r="AU138" s="154" t="s">
        <v>116</v>
      </c>
      <c r="AY138" s="14" t="s">
        <v>109</v>
      </c>
      <c r="BE138" s="155">
        <f>IF(N138="základná",J138,0)</f>
        <v>0</v>
      </c>
      <c r="BF138" s="155">
        <f>IF(N138="znížená",J138,0)</f>
        <v>0</v>
      </c>
      <c r="BG138" s="155">
        <f>IF(N138="zákl. prenesená",J138,0)</f>
        <v>0</v>
      </c>
      <c r="BH138" s="155">
        <f>IF(N138="zníž. prenesená",J138,0)</f>
        <v>0</v>
      </c>
      <c r="BI138" s="155">
        <f>IF(N138="nulová",J138,0)</f>
        <v>0</v>
      </c>
      <c r="BJ138" s="14" t="s">
        <v>116</v>
      </c>
      <c r="BK138" s="155">
        <f>ROUND(I138*H138,2)</f>
        <v>0</v>
      </c>
      <c r="BL138" s="14" t="s">
        <v>115</v>
      </c>
      <c r="BM138" s="154" t="s">
        <v>175</v>
      </c>
    </row>
    <row r="139" spans="1:65" s="2" customFormat="1" ht="16.5" customHeight="1">
      <c r="A139" s="29"/>
      <c r="B139" s="141"/>
      <c r="C139" s="156" t="s">
        <v>176</v>
      </c>
      <c r="D139" s="156" t="s">
        <v>154</v>
      </c>
      <c r="E139" s="157" t="s">
        <v>177</v>
      </c>
      <c r="F139" s="158" t="s">
        <v>178</v>
      </c>
      <c r="G139" s="159" t="s">
        <v>114</v>
      </c>
      <c r="H139" s="160">
        <v>16.065000000000001</v>
      </c>
      <c r="I139" s="161"/>
      <c r="J139" s="162">
        <f>ROUND(I139*H139,2)</f>
        <v>0</v>
      </c>
      <c r="K139" s="163"/>
      <c r="L139" s="164"/>
      <c r="M139" s="165" t="s">
        <v>1</v>
      </c>
      <c r="N139" s="166" t="s">
        <v>41</v>
      </c>
      <c r="O139" s="56"/>
      <c r="P139" s="152">
        <f>O139*H139</f>
        <v>0</v>
      </c>
      <c r="Q139" s="152">
        <v>0.184</v>
      </c>
      <c r="R139" s="152">
        <f>Q139*H139</f>
        <v>2.9559600000000001</v>
      </c>
      <c r="S139" s="152">
        <v>0</v>
      </c>
      <c r="T139" s="153">
        <f>S139*H139</f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54" t="s">
        <v>141</v>
      </c>
      <c r="AT139" s="154" t="s">
        <v>154</v>
      </c>
      <c r="AU139" s="154" t="s">
        <v>116</v>
      </c>
      <c r="AY139" s="14" t="s">
        <v>109</v>
      </c>
      <c r="BE139" s="155">
        <f>IF(N139="základná",J139,0)</f>
        <v>0</v>
      </c>
      <c r="BF139" s="155">
        <f>IF(N139="znížená",J139,0)</f>
        <v>0</v>
      </c>
      <c r="BG139" s="155">
        <f>IF(N139="zákl. prenesená",J139,0)</f>
        <v>0</v>
      </c>
      <c r="BH139" s="155">
        <f>IF(N139="zníž. prenesená",J139,0)</f>
        <v>0</v>
      </c>
      <c r="BI139" s="155">
        <f>IF(N139="nulová",J139,0)</f>
        <v>0</v>
      </c>
      <c r="BJ139" s="14" t="s">
        <v>116</v>
      </c>
      <c r="BK139" s="155">
        <f>ROUND(I139*H139,2)</f>
        <v>0</v>
      </c>
      <c r="BL139" s="14" t="s">
        <v>115</v>
      </c>
      <c r="BM139" s="154" t="s">
        <v>179</v>
      </c>
    </row>
    <row r="140" spans="1:65" s="12" customFormat="1" ht="22.8" customHeight="1">
      <c r="B140" s="128"/>
      <c r="D140" s="129" t="s">
        <v>74</v>
      </c>
      <c r="E140" s="139" t="s">
        <v>145</v>
      </c>
      <c r="F140" s="139" t="s">
        <v>180</v>
      </c>
      <c r="I140" s="131"/>
      <c r="J140" s="140">
        <f>BK140</f>
        <v>0</v>
      </c>
      <c r="L140" s="128"/>
      <c r="M140" s="133"/>
      <c r="N140" s="134"/>
      <c r="O140" s="134"/>
      <c r="P140" s="135">
        <f>SUM(P141:P143)</f>
        <v>0</v>
      </c>
      <c r="Q140" s="134"/>
      <c r="R140" s="135">
        <f>SUM(R141:R143)</f>
        <v>7.10766835</v>
      </c>
      <c r="S140" s="134"/>
      <c r="T140" s="136">
        <f>SUM(T141:T143)</f>
        <v>0</v>
      </c>
      <c r="AR140" s="129" t="s">
        <v>80</v>
      </c>
      <c r="AT140" s="137" t="s">
        <v>74</v>
      </c>
      <c r="AU140" s="137" t="s">
        <v>80</v>
      </c>
      <c r="AY140" s="129" t="s">
        <v>109</v>
      </c>
      <c r="BK140" s="138">
        <f>SUM(BK141:BK143)</f>
        <v>0</v>
      </c>
    </row>
    <row r="141" spans="1:65" s="2" customFormat="1" ht="33" customHeight="1">
      <c r="A141" s="29"/>
      <c r="B141" s="141"/>
      <c r="C141" s="142" t="s">
        <v>181</v>
      </c>
      <c r="D141" s="142" t="s">
        <v>111</v>
      </c>
      <c r="E141" s="143" t="s">
        <v>182</v>
      </c>
      <c r="F141" s="144" t="s">
        <v>183</v>
      </c>
      <c r="G141" s="145" t="s">
        <v>184</v>
      </c>
      <c r="H141" s="146">
        <v>24</v>
      </c>
      <c r="I141" s="147"/>
      <c r="J141" s="148">
        <f>ROUND(I141*H141,2)</f>
        <v>0</v>
      </c>
      <c r="K141" s="149"/>
      <c r="L141" s="30"/>
      <c r="M141" s="150" t="s">
        <v>1</v>
      </c>
      <c r="N141" s="151" t="s">
        <v>41</v>
      </c>
      <c r="O141" s="56"/>
      <c r="P141" s="152">
        <f>O141*H141</f>
        <v>0</v>
      </c>
      <c r="Q141" s="152">
        <v>0.11700439</v>
      </c>
      <c r="R141" s="152">
        <f>Q141*H141</f>
        <v>2.8081053599999999</v>
      </c>
      <c r="S141" s="152">
        <v>0</v>
      </c>
      <c r="T141" s="153">
        <f>S141*H141</f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54" t="s">
        <v>115</v>
      </c>
      <c r="AT141" s="154" t="s">
        <v>111</v>
      </c>
      <c r="AU141" s="154" t="s">
        <v>116</v>
      </c>
      <c r="AY141" s="14" t="s">
        <v>109</v>
      </c>
      <c r="BE141" s="155">
        <f>IF(N141="základná",J141,0)</f>
        <v>0</v>
      </c>
      <c r="BF141" s="155">
        <f>IF(N141="znížená",J141,0)</f>
        <v>0</v>
      </c>
      <c r="BG141" s="155">
        <f>IF(N141="zákl. prenesená",J141,0)</f>
        <v>0</v>
      </c>
      <c r="BH141" s="155">
        <f>IF(N141="zníž. prenesená",J141,0)</f>
        <v>0</v>
      </c>
      <c r="BI141" s="155">
        <f>IF(N141="nulová",J141,0)</f>
        <v>0</v>
      </c>
      <c r="BJ141" s="14" t="s">
        <v>116</v>
      </c>
      <c r="BK141" s="155">
        <f>ROUND(I141*H141,2)</f>
        <v>0</v>
      </c>
      <c r="BL141" s="14" t="s">
        <v>115</v>
      </c>
      <c r="BM141" s="154" t="s">
        <v>185</v>
      </c>
    </row>
    <row r="142" spans="1:65" s="2" customFormat="1" ht="21.75" customHeight="1">
      <c r="A142" s="29"/>
      <c r="B142" s="141"/>
      <c r="C142" s="156" t="s">
        <v>186</v>
      </c>
      <c r="D142" s="156" t="s">
        <v>154</v>
      </c>
      <c r="E142" s="157" t="s">
        <v>187</v>
      </c>
      <c r="F142" s="158" t="s">
        <v>188</v>
      </c>
      <c r="G142" s="159" t="s">
        <v>189</v>
      </c>
      <c r="H142" s="160">
        <v>24</v>
      </c>
      <c r="I142" s="161"/>
      <c r="J142" s="162">
        <f>ROUND(I142*H142,2)</f>
        <v>0</v>
      </c>
      <c r="K142" s="163"/>
      <c r="L142" s="164"/>
      <c r="M142" s="165" t="s">
        <v>1</v>
      </c>
      <c r="N142" s="166" t="s">
        <v>41</v>
      </c>
      <c r="O142" s="56"/>
      <c r="P142" s="152">
        <f>O142*H142</f>
        <v>0</v>
      </c>
      <c r="Q142" s="152">
        <v>4.8000000000000001E-2</v>
      </c>
      <c r="R142" s="152">
        <f>Q142*H142</f>
        <v>1.1520000000000001</v>
      </c>
      <c r="S142" s="152">
        <v>0</v>
      </c>
      <c r="T142" s="153">
        <f>S142*H142</f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54" t="s">
        <v>141</v>
      </c>
      <c r="AT142" s="154" t="s">
        <v>154</v>
      </c>
      <c r="AU142" s="154" t="s">
        <v>116</v>
      </c>
      <c r="AY142" s="14" t="s">
        <v>109</v>
      </c>
      <c r="BE142" s="155">
        <f>IF(N142="základná",J142,0)</f>
        <v>0</v>
      </c>
      <c r="BF142" s="155">
        <f>IF(N142="znížená",J142,0)</f>
        <v>0</v>
      </c>
      <c r="BG142" s="155">
        <f>IF(N142="zákl. prenesená",J142,0)</f>
        <v>0</v>
      </c>
      <c r="BH142" s="155">
        <f>IF(N142="zníž. prenesená",J142,0)</f>
        <v>0</v>
      </c>
      <c r="BI142" s="155">
        <f>IF(N142="nulová",J142,0)</f>
        <v>0</v>
      </c>
      <c r="BJ142" s="14" t="s">
        <v>116</v>
      </c>
      <c r="BK142" s="155">
        <f>ROUND(I142*H142,2)</f>
        <v>0</v>
      </c>
      <c r="BL142" s="14" t="s">
        <v>115</v>
      </c>
      <c r="BM142" s="154" t="s">
        <v>190</v>
      </c>
    </row>
    <row r="143" spans="1:65" s="2" customFormat="1" ht="33" customHeight="1">
      <c r="A143" s="29"/>
      <c r="B143" s="141"/>
      <c r="C143" s="142" t="s">
        <v>191</v>
      </c>
      <c r="D143" s="142" t="s">
        <v>111</v>
      </c>
      <c r="E143" s="143" t="s">
        <v>192</v>
      </c>
      <c r="F143" s="144" t="s">
        <v>193</v>
      </c>
      <c r="G143" s="145" t="s">
        <v>120</v>
      </c>
      <c r="H143" s="146">
        <v>1.43</v>
      </c>
      <c r="I143" s="147"/>
      <c r="J143" s="148">
        <f>ROUND(I143*H143,2)</f>
        <v>0</v>
      </c>
      <c r="K143" s="149"/>
      <c r="L143" s="30"/>
      <c r="M143" s="150" t="s">
        <v>1</v>
      </c>
      <c r="N143" s="151" t="s">
        <v>41</v>
      </c>
      <c r="O143" s="56"/>
      <c r="P143" s="152">
        <f>O143*H143</f>
        <v>0</v>
      </c>
      <c r="Q143" s="152">
        <v>2.2010930000000002</v>
      </c>
      <c r="R143" s="152">
        <f>Q143*H143</f>
        <v>3.1475629899999999</v>
      </c>
      <c r="S143" s="152">
        <v>0</v>
      </c>
      <c r="T143" s="153">
        <f>S143*H143</f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54" t="s">
        <v>115</v>
      </c>
      <c r="AT143" s="154" t="s">
        <v>111</v>
      </c>
      <c r="AU143" s="154" t="s">
        <v>116</v>
      </c>
      <c r="AY143" s="14" t="s">
        <v>109</v>
      </c>
      <c r="BE143" s="155">
        <f>IF(N143="základná",J143,0)</f>
        <v>0</v>
      </c>
      <c r="BF143" s="155">
        <f>IF(N143="znížená",J143,0)</f>
        <v>0</v>
      </c>
      <c r="BG143" s="155">
        <f>IF(N143="zákl. prenesená",J143,0)</f>
        <v>0</v>
      </c>
      <c r="BH143" s="155">
        <f>IF(N143="zníž. prenesená",J143,0)</f>
        <v>0</v>
      </c>
      <c r="BI143" s="155">
        <f>IF(N143="nulová",J143,0)</f>
        <v>0</v>
      </c>
      <c r="BJ143" s="14" t="s">
        <v>116</v>
      </c>
      <c r="BK143" s="155">
        <f>ROUND(I143*H143,2)</f>
        <v>0</v>
      </c>
      <c r="BL143" s="14" t="s">
        <v>115</v>
      </c>
      <c r="BM143" s="154" t="s">
        <v>194</v>
      </c>
    </row>
    <row r="144" spans="1:65" s="12" customFormat="1" ht="22.8" customHeight="1">
      <c r="B144" s="128"/>
      <c r="D144" s="129" t="s">
        <v>74</v>
      </c>
      <c r="E144" s="139" t="s">
        <v>195</v>
      </c>
      <c r="F144" s="139" t="s">
        <v>196</v>
      </c>
      <c r="I144" s="131"/>
      <c r="J144" s="140">
        <f>BK144</f>
        <v>0</v>
      </c>
      <c r="L144" s="128"/>
      <c r="M144" s="133"/>
      <c r="N144" s="134"/>
      <c r="O144" s="134"/>
      <c r="P144" s="135">
        <f>P145</f>
        <v>0</v>
      </c>
      <c r="Q144" s="134"/>
      <c r="R144" s="135">
        <f>R145</f>
        <v>0</v>
      </c>
      <c r="S144" s="134"/>
      <c r="T144" s="136">
        <f>T145</f>
        <v>0</v>
      </c>
      <c r="AR144" s="129" t="s">
        <v>80</v>
      </c>
      <c r="AT144" s="137" t="s">
        <v>74</v>
      </c>
      <c r="AU144" s="137" t="s">
        <v>80</v>
      </c>
      <c r="AY144" s="129" t="s">
        <v>109</v>
      </c>
      <c r="BK144" s="138">
        <f>BK145</f>
        <v>0</v>
      </c>
    </row>
    <row r="145" spans="1:65" s="2" customFormat="1" ht="33" customHeight="1">
      <c r="A145" s="29"/>
      <c r="B145" s="141"/>
      <c r="C145" s="142" t="s">
        <v>197</v>
      </c>
      <c r="D145" s="142" t="s">
        <v>111</v>
      </c>
      <c r="E145" s="143" t="s">
        <v>198</v>
      </c>
      <c r="F145" s="144" t="s">
        <v>199</v>
      </c>
      <c r="G145" s="145" t="s">
        <v>200</v>
      </c>
      <c r="H145" s="146">
        <v>24.934000000000001</v>
      </c>
      <c r="I145" s="147"/>
      <c r="J145" s="148">
        <f>ROUND(I145*H145,2)</f>
        <v>0</v>
      </c>
      <c r="K145" s="149"/>
      <c r="L145" s="30"/>
      <c r="M145" s="150" t="s">
        <v>1</v>
      </c>
      <c r="N145" s="151" t="s">
        <v>41</v>
      </c>
      <c r="O145" s="56"/>
      <c r="P145" s="152">
        <f>O145*H145</f>
        <v>0</v>
      </c>
      <c r="Q145" s="152">
        <v>0</v>
      </c>
      <c r="R145" s="152">
        <f>Q145*H145</f>
        <v>0</v>
      </c>
      <c r="S145" s="152">
        <v>0</v>
      </c>
      <c r="T145" s="153">
        <f>S145*H145</f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54" t="s">
        <v>115</v>
      </c>
      <c r="AT145" s="154" t="s">
        <v>111</v>
      </c>
      <c r="AU145" s="154" t="s">
        <v>116</v>
      </c>
      <c r="AY145" s="14" t="s">
        <v>109</v>
      </c>
      <c r="BE145" s="155">
        <f>IF(N145="základná",J145,0)</f>
        <v>0</v>
      </c>
      <c r="BF145" s="155">
        <f>IF(N145="znížená",J145,0)</f>
        <v>0</v>
      </c>
      <c r="BG145" s="155">
        <f>IF(N145="zákl. prenesená",J145,0)</f>
        <v>0</v>
      </c>
      <c r="BH145" s="155">
        <f>IF(N145="zníž. prenesená",J145,0)</f>
        <v>0</v>
      </c>
      <c r="BI145" s="155">
        <f>IF(N145="nulová",J145,0)</f>
        <v>0</v>
      </c>
      <c r="BJ145" s="14" t="s">
        <v>116</v>
      </c>
      <c r="BK145" s="155">
        <f>ROUND(I145*H145,2)</f>
        <v>0</v>
      </c>
      <c r="BL145" s="14" t="s">
        <v>115</v>
      </c>
      <c r="BM145" s="154" t="s">
        <v>201</v>
      </c>
    </row>
    <row r="146" spans="1:65" s="12" customFormat="1" ht="22.8" customHeight="1">
      <c r="B146" s="128"/>
      <c r="D146" s="129" t="s">
        <v>74</v>
      </c>
      <c r="E146" s="139" t="s">
        <v>202</v>
      </c>
      <c r="F146" s="139" t="s">
        <v>203</v>
      </c>
      <c r="I146" s="131"/>
      <c r="J146" s="140">
        <f>BK146</f>
        <v>0</v>
      </c>
      <c r="L146" s="128"/>
      <c r="M146" s="133"/>
      <c r="N146" s="134"/>
      <c r="O146" s="134"/>
      <c r="P146" s="135">
        <f>SUM(P147:P148)</f>
        <v>0</v>
      </c>
      <c r="Q146" s="134"/>
      <c r="R146" s="135">
        <f>SUM(R147:R148)</f>
        <v>0</v>
      </c>
      <c r="S146" s="134"/>
      <c r="T146" s="136">
        <f>SUM(T147:T148)</f>
        <v>0</v>
      </c>
      <c r="AR146" s="129" t="s">
        <v>116</v>
      </c>
      <c r="AT146" s="137" t="s">
        <v>74</v>
      </c>
      <c r="AU146" s="137" t="s">
        <v>80</v>
      </c>
      <c r="AY146" s="129" t="s">
        <v>109</v>
      </c>
      <c r="BK146" s="138">
        <f>SUM(BK147:BK148)</f>
        <v>0</v>
      </c>
    </row>
    <row r="147" spans="1:65" s="2" customFormat="1" ht="33" customHeight="1">
      <c r="A147" s="29"/>
      <c r="B147" s="141"/>
      <c r="C147" s="142" t="s">
        <v>204</v>
      </c>
      <c r="D147" s="142" t="s">
        <v>111</v>
      </c>
      <c r="E147" s="143" t="s">
        <v>205</v>
      </c>
      <c r="F147" s="144" t="s">
        <v>206</v>
      </c>
      <c r="G147" s="145" t="s">
        <v>189</v>
      </c>
      <c r="H147" s="146">
        <v>1</v>
      </c>
      <c r="I147" s="147"/>
      <c r="J147" s="148">
        <f>ROUND(I147*H147,2)</f>
        <v>0</v>
      </c>
      <c r="K147" s="149"/>
      <c r="L147" s="30"/>
      <c r="M147" s="150" t="s">
        <v>1</v>
      </c>
      <c r="N147" s="151" t="s">
        <v>41</v>
      </c>
      <c r="O147" s="56"/>
      <c r="P147" s="152">
        <f>O147*H147</f>
        <v>0</v>
      </c>
      <c r="Q147" s="152">
        <v>0</v>
      </c>
      <c r="R147" s="152">
        <f>Q147*H147</f>
        <v>0</v>
      </c>
      <c r="S147" s="152">
        <v>0</v>
      </c>
      <c r="T147" s="153">
        <f>S147*H147</f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54" t="s">
        <v>176</v>
      </c>
      <c r="AT147" s="154" t="s">
        <v>111</v>
      </c>
      <c r="AU147" s="154" t="s">
        <v>116</v>
      </c>
      <c r="AY147" s="14" t="s">
        <v>109</v>
      </c>
      <c r="BE147" s="155">
        <f>IF(N147="základná",J147,0)</f>
        <v>0</v>
      </c>
      <c r="BF147" s="155">
        <f>IF(N147="znížená",J147,0)</f>
        <v>0</v>
      </c>
      <c r="BG147" s="155">
        <f>IF(N147="zákl. prenesená",J147,0)</f>
        <v>0</v>
      </c>
      <c r="BH147" s="155">
        <f>IF(N147="zníž. prenesená",J147,0)</f>
        <v>0</v>
      </c>
      <c r="BI147" s="155">
        <f>IF(N147="nulová",J147,0)</f>
        <v>0</v>
      </c>
      <c r="BJ147" s="14" t="s">
        <v>116</v>
      </c>
      <c r="BK147" s="155">
        <f>ROUND(I147*H147,2)</f>
        <v>0</v>
      </c>
      <c r="BL147" s="14" t="s">
        <v>176</v>
      </c>
      <c r="BM147" s="154" t="s">
        <v>207</v>
      </c>
    </row>
    <row r="148" spans="1:65" s="2" customFormat="1" ht="16.5" customHeight="1">
      <c r="A148" s="29"/>
      <c r="B148" s="141"/>
      <c r="C148" s="142" t="s">
        <v>208</v>
      </c>
      <c r="D148" s="142" t="s">
        <v>111</v>
      </c>
      <c r="E148" s="143" t="s">
        <v>209</v>
      </c>
      <c r="F148" s="144" t="s">
        <v>210</v>
      </c>
      <c r="G148" s="145" t="s">
        <v>189</v>
      </c>
      <c r="H148" s="146">
        <v>3</v>
      </c>
      <c r="I148" s="147"/>
      <c r="J148" s="148">
        <f>ROUND(I148*H148,2)</f>
        <v>0</v>
      </c>
      <c r="K148" s="149"/>
      <c r="L148" s="30"/>
      <c r="M148" s="167" t="s">
        <v>1</v>
      </c>
      <c r="N148" s="168" t="s">
        <v>41</v>
      </c>
      <c r="O148" s="169"/>
      <c r="P148" s="170">
        <f>O148*H148</f>
        <v>0</v>
      </c>
      <c r="Q148" s="170">
        <v>0</v>
      </c>
      <c r="R148" s="170">
        <f>Q148*H148</f>
        <v>0</v>
      </c>
      <c r="S148" s="170">
        <v>0</v>
      </c>
      <c r="T148" s="171">
        <f>S148*H148</f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54" t="s">
        <v>176</v>
      </c>
      <c r="AT148" s="154" t="s">
        <v>111</v>
      </c>
      <c r="AU148" s="154" t="s">
        <v>116</v>
      </c>
      <c r="AY148" s="14" t="s">
        <v>109</v>
      </c>
      <c r="BE148" s="155">
        <f>IF(N148="základná",J148,0)</f>
        <v>0</v>
      </c>
      <c r="BF148" s="155">
        <f>IF(N148="znížená",J148,0)</f>
        <v>0</v>
      </c>
      <c r="BG148" s="155">
        <f>IF(N148="zákl. prenesená",J148,0)</f>
        <v>0</v>
      </c>
      <c r="BH148" s="155">
        <f>IF(N148="zníž. prenesená",J148,0)</f>
        <v>0</v>
      </c>
      <c r="BI148" s="155">
        <f>IF(N148="nulová",J148,0)</f>
        <v>0</v>
      </c>
      <c r="BJ148" s="14" t="s">
        <v>116</v>
      </c>
      <c r="BK148" s="155">
        <f>ROUND(I148*H148,2)</f>
        <v>0</v>
      </c>
      <c r="BL148" s="14" t="s">
        <v>176</v>
      </c>
      <c r="BM148" s="154" t="s">
        <v>211</v>
      </c>
    </row>
    <row r="149" spans="1:65" s="2" customFormat="1" ht="6.9" customHeight="1">
      <c r="A149" s="29"/>
      <c r="B149" s="45"/>
      <c r="C149" s="46"/>
      <c r="D149" s="46"/>
      <c r="E149" s="46"/>
      <c r="F149" s="46"/>
      <c r="G149" s="46"/>
      <c r="H149" s="46"/>
      <c r="I149" s="46"/>
      <c r="J149" s="46"/>
      <c r="K149" s="46"/>
      <c r="L149" s="30"/>
      <c r="M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</row>
  </sheetData>
  <autoFilter ref="C118:K148" xr:uid="{00000000-0009-0000-0000-000001000000}"/>
  <mergeCells count="6">
    <mergeCell ref="L2:V2"/>
    <mergeCell ref="E7:H7"/>
    <mergeCell ref="E16:H16"/>
    <mergeCell ref="E25:H25"/>
    <mergeCell ref="E85:H85"/>
    <mergeCell ref="E111:H111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4</vt:i4>
      </vt:variant>
    </vt:vector>
  </HeadingPairs>
  <TitlesOfParts>
    <vt:vector size="5" baseType="lpstr">
      <vt:lpstr>N23-011 - Realizácia prev...</vt:lpstr>
      <vt:lpstr>'N23-011 - Realizácia prev...'!Názvy_tlače</vt:lpstr>
      <vt:lpstr>'Rekapitulácia stavby'!Názvy_tlače</vt:lpstr>
      <vt:lpstr>'N23-011 - Realizácia prev...'!Oblasť_tlače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 Mokrý</dc:creator>
  <cp:lastModifiedBy>GULÁŠOVÁ Anna</cp:lastModifiedBy>
  <cp:lastPrinted>2025-01-29T09:50:54Z</cp:lastPrinted>
  <dcterms:created xsi:type="dcterms:W3CDTF">2025-01-28T19:13:44Z</dcterms:created>
  <dcterms:modified xsi:type="dcterms:W3CDTF">2025-01-29T17:22:41Z</dcterms:modified>
</cp:coreProperties>
</file>