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rumpelova\Desktop\08_24 Modernizácia prestupového terminálu Dopravného podniku mesta Martin a ŽSR\Dokumenty do Tendernetu\"/>
    </mc:Choice>
  </mc:AlternateContent>
  <xr:revisionPtr revIDLastSave="0" documentId="13_ncr:1_{2358F290-EA47-4739-BB83-5F05BD564BC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kapitulácia stavby" sheetId="1" r:id="rId1"/>
    <sheet name="SO 01 - Spevnené plochy a..." sheetId="2" r:id="rId2"/>
    <sheet name="SO 02 - Autobusové prístr..." sheetId="3" r:id="rId3"/>
    <sheet name="SO 03 - Elektrická prípoj..." sheetId="4" r:id="rId4"/>
    <sheet name="SO 04 - Verejné osvetleni..." sheetId="5" r:id="rId5"/>
    <sheet name="SO 05 - Preložka elektric..." sheetId="6" r:id="rId6"/>
  </sheets>
  <definedNames>
    <definedName name="_xlnm._FilterDatabase" localSheetId="1" hidden="1">'SO 01 - Spevnené plochy a...'!$C$124:$K$184</definedName>
    <definedName name="_xlnm._FilterDatabase" localSheetId="2" hidden="1">'SO 02 - Autobusové prístr...'!$C$120:$K$141</definedName>
    <definedName name="_xlnm._FilterDatabase" localSheetId="3" hidden="1">'SO 03 - Elektrická prípoj...'!$C$115:$K$148</definedName>
    <definedName name="_xlnm._FilterDatabase" localSheetId="4" hidden="1">'SO 04 - Verejné osvetleni...'!$C$115:$K$146</definedName>
    <definedName name="_xlnm._FilterDatabase" localSheetId="5" hidden="1">'SO 05 - Preložka elektric...'!$C$115:$K$134</definedName>
    <definedName name="_xlnm.Print_Titles" localSheetId="0">'Rekapitulácia stavby'!$92:$92</definedName>
    <definedName name="_xlnm.Print_Titles" localSheetId="1">'SO 01 - Spevnené plochy a...'!$124:$124</definedName>
    <definedName name="_xlnm.Print_Titles" localSheetId="2">'SO 02 - Autobusové prístr...'!$120:$120</definedName>
    <definedName name="_xlnm.Print_Titles" localSheetId="3">'SO 03 - Elektrická prípoj...'!$115:$115</definedName>
    <definedName name="_xlnm.Print_Titles" localSheetId="4">'SO 04 - Verejné osvetleni...'!$115:$115</definedName>
    <definedName name="_xlnm.Print_Titles" localSheetId="5">'SO 05 - Preložka elektric...'!$115:$115</definedName>
    <definedName name="_xlnm.Print_Area" localSheetId="0">'Rekapitulácia stavby'!$D$4:$AO$76,'Rekapitulácia stavby'!$C$82:$AQ$100</definedName>
    <definedName name="_xlnm.Print_Area" localSheetId="1">'SO 01 - Spevnené plochy a...'!$C$4:$J$76,'SO 01 - Spevnené plochy a...'!$C$82:$J$106,'SO 01 - Spevnené plochy a...'!$C$112:$J$184</definedName>
    <definedName name="_xlnm.Print_Area" localSheetId="2">'SO 02 - Autobusové prístr...'!$C$4:$J$76,'SO 02 - Autobusové prístr...'!$C$82:$J$102,'SO 02 - Autobusové prístr...'!$C$108:$J$141</definedName>
    <definedName name="_xlnm.Print_Area" localSheetId="3">'SO 03 - Elektrická prípoj...'!$C$4:$J$76,'SO 03 - Elektrická prípoj...'!$C$82:$J$97,'SO 03 - Elektrická prípoj...'!$C$103:$J$148</definedName>
    <definedName name="_xlnm.Print_Area" localSheetId="4">'SO 04 - Verejné osvetleni...'!$C$4:$J$76,'SO 04 - Verejné osvetleni...'!$C$82:$J$97,'SO 04 - Verejné osvetleni...'!$C$103:$J$146</definedName>
    <definedName name="_xlnm.Print_Area" localSheetId="5">'SO 05 - Preložka elektric...'!$C$4:$J$76,'SO 05 - Preložka elektric...'!$C$82:$J$97,'SO 05 - Preložka elektric...'!$C$103:$J$134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6" l="1"/>
  <c r="J36" i="6"/>
  <c r="AY99" i="1" s="1"/>
  <c r="J35" i="6"/>
  <c r="AX99" i="1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BI122" i="6"/>
  <c r="BH122" i="6"/>
  <c r="BG122" i="6"/>
  <c r="BE122" i="6"/>
  <c r="T122" i="6"/>
  <c r="R122" i="6"/>
  <c r="P122" i="6"/>
  <c r="BI121" i="6"/>
  <c r="BH121" i="6"/>
  <c r="BG121" i="6"/>
  <c r="BE121" i="6"/>
  <c r="T121" i="6"/>
  <c r="R121" i="6"/>
  <c r="P121" i="6"/>
  <c r="BI120" i="6"/>
  <c r="BH120" i="6"/>
  <c r="BG120" i="6"/>
  <c r="BE120" i="6"/>
  <c r="T120" i="6"/>
  <c r="R120" i="6"/>
  <c r="P120" i="6"/>
  <c r="BI119" i="6"/>
  <c r="BH119" i="6"/>
  <c r="BG119" i="6"/>
  <c r="BE119" i="6"/>
  <c r="T119" i="6"/>
  <c r="R119" i="6"/>
  <c r="P119" i="6"/>
  <c r="BI118" i="6"/>
  <c r="BH118" i="6"/>
  <c r="BG118" i="6"/>
  <c r="BE118" i="6"/>
  <c r="T118" i="6"/>
  <c r="R118" i="6"/>
  <c r="P118" i="6"/>
  <c r="BI117" i="6"/>
  <c r="BH117" i="6"/>
  <c r="BG117" i="6"/>
  <c r="BE117" i="6"/>
  <c r="T117" i="6"/>
  <c r="R117" i="6"/>
  <c r="P117" i="6"/>
  <c r="F110" i="6"/>
  <c r="E108" i="6"/>
  <c r="F89" i="6"/>
  <c r="E87" i="6"/>
  <c r="J24" i="6"/>
  <c r="E24" i="6"/>
  <c r="J113" i="6" s="1"/>
  <c r="J23" i="6"/>
  <c r="J21" i="6"/>
  <c r="E21" i="6"/>
  <c r="J91" i="6" s="1"/>
  <c r="J20" i="6"/>
  <c r="J18" i="6"/>
  <c r="E18" i="6"/>
  <c r="F113" i="6" s="1"/>
  <c r="J17" i="6"/>
  <c r="J15" i="6"/>
  <c r="E15" i="6"/>
  <c r="F91" i="6" s="1"/>
  <c r="J14" i="6"/>
  <c r="J12" i="6"/>
  <c r="J89" i="6"/>
  <c r="E7" i="6"/>
  <c r="E85" i="6" s="1"/>
  <c r="J37" i="5"/>
  <c r="J36" i="5"/>
  <c r="AY98" i="1" s="1"/>
  <c r="J35" i="5"/>
  <c r="AX98" i="1" s="1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BI122" i="5"/>
  <c r="BH122" i="5"/>
  <c r="BG122" i="5"/>
  <c r="BE122" i="5"/>
  <c r="T122" i="5"/>
  <c r="R122" i="5"/>
  <c r="P122" i="5"/>
  <c r="BI121" i="5"/>
  <c r="BH121" i="5"/>
  <c r="BG121" i="5"/>
  <c r="BE121" i="5"/>
  <c r="T121" i="5"/>
  <c r="R121" i="5"/>
  <c r="P121" i="5"/>
  <c r="BI120" i="5"/>
  <c r="BH120" i="5"/>
  <c r="BG120" i="5"/>
  <c r="BE120" i="5"/>
  <c r="T120" i="5"/>
  <c r="R120" i="5"/>
  <c r="P120" i="5"/>
  <c r="BI119" i="5"/>
  <c r="BH119" i="5"/>
  <c r="BG119" i="5"/>
  <c r="BE119" i="5"/>
  <c r="T119" i="5"/>
  <c r="R119" i="5"/>
  <c r="P119" i="5"/>
  <c r="BI118" i="5"/>
  <c r="BH118" i="5"/>
  <c r="BG118" i="5"/>
  <c r="BE118" i="5"/>
  <c r="T118" i="5"/>
  <c r="R118" i="5"/>
  <c r="P118" i="5"/>
  <c r="BI117" i="5"/>
  <c r="BH117" i="5"/>
  <c r="BG117" i="5"/>
  <c r="BE117" i="5"/>
  <c r="T117" i="5"/>
  <c r="R117" i="5"/>
  <c r="P117" i="5"/>
  <c r="F110" i="5"/>
  <c r="E108" i="5"/>
  <c r="F89" i="5"/>
  <c r="E87" i="5"/>
  <c r="J24" i="5"/>
  <c r="E24" i="5"/>
  <c r="J92" i="5" s="1"/>
  <c r="J23" i="5"/>
  <c r="J21" i="5"/>
  <c r="E21" i="5"/>
  <c r="J91" i="5" s="1"/>
  <c r="J20" i="5"/>
  <c r="J18" i="5"/>
  <c r="E18" i="5"/>
  <c r="F92" i="5"/>
  <c r="J17" i="5"/>
  <c r="J15" i="5"/>
  <c r="E15" i="5"/>
  <c r="F112" i="5" s="1"/>
  <c r="J14" i="5"/>
  <c r="J12" i="5"/>
  <c r="J89" i="5"/>
  <c r="E7" i="5"/>
  <c r="E106" i="5" s="1"/>
  <c r="J37" i="4"/>
  <c r="J36" i="4"/>
  <c r="AY97" i="1" s="1"/>
  <c r="J35" i="4"/>
  <c r="AX97" i="1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3" i="4"/>
  <c r="BH123" i="4"/>
  <c r="BG123" i="4"/>
  <c r="BE123" i="4"/>
  <c r="T123" i="4"/>
  <c r="R123" i="4"/>
  <c r="P123" i="4"/>
  <c r="BI122" i="4"/>
  <c r="BH122" i="4"/>
  <c r="BG122" i="4"/>
  <c r="BE122" i="4"/>
  <c r="T122" i="4"/>
  <c r="R122" i="4"/>
  <c r="P122" i="4"/>
  <c r="BI121" i="4"/>
  <c r="BH121" i="4"/>
  <c r="BG121" i="4"/>
  <c r="BE121" i="4"/>
  <c r="T121" i="4"/>
  <c r="R121" i="4"/>
  <c r="P121" i="4"/>
  <c r="BI120" i="4"/>
  <c r="BH120" i="4"/>
  <c r="BG120" i="4"/>
  <c r="BE120" i="4"/>
  <c r="T120" i="4"/>
  <c r="R120" i="4"/>
  <c r="P120" i="4"/>
  <c r="BI119" i="4"/>
  <c r="BH119" i="4"/>
  <c r="BG119" i="4"/>
  <c r="BE119" i="4"/>
  <c r="T119" i="4"/>
  <c r="R119" i="4"/>
  <c r="P119" i="4"/>
  <c r="BI118" i="4"/>
  <c r="BH118" i="4"/>
  <c r="BG118" i="4"/>
  <c r="BE118" i="4"/>
  <c r="T118" i="4"/>
  <c r="R118" i="4"/>
  <c r="P118" i="4"/>
  <c r="BI117" i="4"/>
  <c r="BH117" i="4"/>
  <c r="BG117" i="4"/>
  <c r="BE117" i="4"/>
  <c r="T117" i="4"/>
  <c r="R117" i="4"/>
  <c r="P117" i="4"/>
  <c r="F110" i="4"/>
  <c r="E108" i="4"/>
  <c r="F89" i="4"/>
  <c r="E87" i="4"/>
  <c r="J24" i="4"/>
  <c r="E24" i="4"/>
  <c r="J92" i="4" s="1"/>
  <c r="J23" i="4"/>
  <c r="J21" i="4"/>
  <c r="E21" i="4"/>
  <c r="J112" i="4" s="1"/>
  <c r="J20" i="4"/>
  <c r="J18" i="4"/>
  <c r="E18" i="4"/>
  <c r="F113" i="4" s="1"/>
  <c r="J17" i="4"/>
  <c r="J15" i="4"/>
  <c r="E15" i="4"/>
  <c r="F112" i="4" s="1"/>
  <c r="J14" i="4"/>
  <c r="J12" i="4"/>
  <c r="J89" i="4"/>
  <c r="E7" i="4"/>
  <c r="E85" i="4" s="1"/>
  <c r="J37" i="3"/>
  <c r="J36" i="3"/>
  <c r="AY96" i="1" s="1"/>
  <c r="J35" i="3"/>
  <c r="AX96" i="1"/>
  <c r="BI141" i="3"/>
  <c r="BH141" i="3"/>
  <c r="BG141" i="3"/>
  <c r="BE141" i="3"/>
  <c r="T141" i="3"/>
  <c r="T140" i="3"/>
  <c r="R141" i="3"/>
  <c r="R140" i="3"/>
  <c r="P141" i="3"/>
  <c r="P140" i="3" s="1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J118" i="3"/>
  <c r="J117" i="3"/>
  <c r="F117" i="3"/>
  <c r="F115" i="3"/>
  <c r="E113" i="3"/>
  <c r="J92" i="3"/>
  <c r="J91" i="3"/>
  <c r="F91" i="3"/>
  <c r="F89" i="3"/>
  <c r="E87" i="3"/>
  <c r="J18" i="3"/>
  <c r="E18" i="3"/>
  <c r="F118" i="3"/>
  <c r="J17" i="3"/>
  <c r="J12" i="3"/>
  <c r="J89" i="3"/>
  <c r="E7" i="3"/>
  <c r="E111" i="3" s="1"/>
  <c r="J37" i="2"/>
  <c r="J36" i="2"/>
  <c r="AY95" i="1" s="1"/>
  <c r="J35" i="2"/>
  <c r="AX95" i="1"/>
  <c r="BI184" i="2"/>
  <c r="BH184" i="2"/>
  <c r="BG184" i="2"/>
  <c r="BE184" i="2"/>
  <c r="T184" i="2"/>
  <c r="T183" i="2"/>
  <c r="R184" i="2"/>
  <c r="R183" i="2"/>
  <c r="P184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7" i="2"/>
  <c r="BH177" i="2"/>
  <c r="BG177" i="2"/>
  <c r="BE177" i="2"/>
  <c r="T177" i="2"/>
  <c r="T176" i="2"/>
  <c r="R177" i="2"/>
  <c r="R176" i="2" s="1"/>
  <c r="P177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3" i="2"/>
  <c r="BH143" i="2"/>
  <c r="BG143" i="2"/>
  <c r="BE143" i="2"/>
  <c r="T143" i="2"/>
  <c r="T142" i="2"/>
  <c r="R143" i="2"/>
  <c r="R142" i="2"/>
  <c r="P143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F35" i="2" s="1"/>
  <c r="BE128" i="2"/>
  <c r="F33" i="2" s="1"/>
  <c r="T128" i="2"/>
  <c r="R128" i="2"/>
  <c r="P128" i="2"/>
  <c r="J122" i="2"/>
  <c r="J121" i="2"/>
  <c r="F121" i="2"/>
  <c r="F119" i="2"/>
  <c r="E117" i="2"/>
  <c r="J92" i="2"/>
  <c r="J91" i="2"/>
  <c r="F91" i="2"/>
  <c r="F89" i="2"/>
  <c r="E87" i="2"/>
  <c r="J18" i="2"/>
  <c r="E18" i="2"/>
  <c r="F122" i="2" s="1"/>
  <c r="J17" i="2"/>
  <c r="J12" i="2"/>
  <c r="J119" i="2" s="1"/>
  <c r="E7" i="2"/>
  <c r="E85" i="2" s="1"/>
  <c r="L90" i="1"/>
  <c r="AM90" i="1"/>
  <c r="AM89" i="1"/>
  <c r="L89" i="1"/>
  <c r="AM87" i="1"/>
  <c r="L87" i="1"/>
  <c r="L85" i="1"/>
  <c r="L84" i="1"/>
  <c r="BK133" i="2"/>
  <c r="J129" i="2"/>
  <c r="BK135" i="2"/>
  <c r="J153" i="2"/>
  <c r="BK148" i="2"/>
  <c r="BK138" i="2"/>
  <c r="J181" i="2"/>
  <c r="BK173" i="2"/>
  <c r="BK170" i="2"/>
  <c r="J164" i="2"/>
  <c r="J161" i="2"/>
  <c r="BK152" i="2"/>
  <c r="J139" i="2"/>
  <c r="J135" i="3"/>
  <c r="BK137" i="3"/>
  <c r="J141" i="3"/>
  <c r="J146" i="4"/>
  <c r="J121" i="4"/>
  <c r="J125" i="4"/>
  <c r="BK143" i="4"/>
  <c r="J122" i="4"/>
  <c r="J138" i="4"/>
  <c r="J120" i="4"/>
  <c r="BK134" i="5"/>
  <c r="BK143" i="5"/>
  <c r="J143" i="5"/>
  <c r="J125" i="5"/>
  <c r="BK129" i="5"/>
  <c r="J126" i="5"/>
  <c r="J117" i="6"/>
  <c r="J119" i="6"/>
  <c r="BK121" i="6"/>
  <c r="BK131" i="2"/>
  <c r="BK175" i="2"/>
  <c r="AS94" i="1"/>
  <c r="BK182" i="2"/>
  <c r="BK174" i="2"/>
  <c r="J170" i="2"/>
  <c r="BK163" i="2"/>
  <c r="J159" i="2"/>
  <c r="J150" i="2"/>
  <c r="J138" i="2"/>
  <c r="BK128" i="3"/>
  <c r="J132" i="3"/>
  <c r="BK126" i="3"/>
  <c r="BK124" i="3"/>
  <c r="BK122" i="4"/>
  <c r="J142" i="4"/>
  <c r="J144" i="4"/>
  <c r="BK126" i="4"/>
  <c r="J117" i="4"/>
  <c r="BK133" i="4"/>
  <c r="BK129" i="4"/>
  <c r="J145" i="5"/>
  <c r="BK146" i="5"/>
  <c r="J131" i="5"/>
  <c r="BK131" i="5"/>
  <c r="BK132" i="5"/>
  <c r="J120" i="6"/>
  <c r="J131" i="6"/>
  <c r="BK132" i="2"/>
  <c r="BK140" i="2"/>
  <c r="BK125" i="3"/>
  <c r="BK129" i="3"/>
  <c r="BK136" i="3"/>
  <c r="BK145" i="4"/>
  <c r="J136" i="4"/>
  <c r="J147" i="4"/>
  <c r="J127" i="4"/>
  <c r="BK121" i="4"/>
  <c r="J132" i="4"/>
  <c r="BK141" i="5"/>
  <c r="BK133" i="5"/>
  <c r="BK135" i="5"/>
  <c r="BK144" i="5"/>
  <c r="J142" i="5"/>
  <c r="BK130" i="6"/>
  <c r="BK133" i="6"/>
  <c r="BK117" i="6"/>
  <c r="J136" i="2"/>
  <c r="J130" i="2"/>
  <c r="BK167" i="2"/>
  <c r="J155" i="2"/>
  <c r="BK149" i="2"/>
  <c r="J143" i="2"/>
  <c r="BK128" i="2"/>
  <c r="BK181" i="2"/>
  <c r="BK171" i="2"/>
  <c r="BK166" i="2"/>
  <c r="J163" i="2"/>
  <c r="J160" i="2"/>
  <c r="BK154" i="2"/>
  <c r="J148" i="2"/>
  <c r="J138" i="3"/>
  <c r="BK138" i="3"/>
  <c r="J131" i="3"/>
  <c r="J127" i="3"/>
  <c r="J148" i="4"/>
  <c r="J140" i="4"/>
  <c r="J119" i="4"/>
  <c r="J124" i="4"/>
  <c r="BK146" i="4"/>
  <c r="BK134" i="4"/>
  <c r="J130" i="4"/>
  <c r="BK137" i="5"/>
  <c r="J124" i="5"/>
  <c r="J134" i="5"/>
  <c r="J121" i="5"/>
  <c r="J128" i="5"/>
  <c r="J127" i="5"/>
  <c r="J121" i="6"/>
  <c r="J123" i="6"/>
  <c r="BK132" i="6"/>
  <c r="BK123" i="6"/>
  <c r="BK184" i="2"/>
  <c r="BK169" i="2"/>
  <c r="BK156" i="2"/>
  <c r="BK147" i="2"/>
  <c r="BK137" i="2"/>
  <c r="J129" i="3"/>
  <c r="BK134" i="3"/>
  <c r="J139" i="3"/>
  <c r="J126" i="4"/>
  <c r="J145" i="4"/>
  <c r="BK135" i="4"/>
  <c r="BK123" i="4"/>
  <c r="J123" i="4"/>
  <c r="BK136" i="4"/>
  <c r="BK137" i="4"/>
  <c r="BK130" i="5"/>
  <c r="BK128" i="5"/>
  <c r="J123" i="5"/>
  <c r="J141" i="5"/>
  <c r="BK123" i="5"/>
  <c r="J126" i="6"/>
  <c r="BK118" i="6"/>
  <c r="J118" i="6"/>
  <c r="J133" i="2"/>
  <c r="J177" i="2"/>
  <c r="BK155" i="2"/>
  <c r="BK146" i="2"/>
  <c r="BK141" i="3"/>
  <c r="BK139" i="3"/>
  <c r="J128" i="3"/>
  <c r="BK135" i="3"/>
  <c r="BK119" i="4"/>
  <c r="J141" i="4"/>
  <c r="BK132" i="4"/>
  <c r="BK142" i="4"/>
  <c r="BK140" i="4"/>
  <c r="J129" i="4"/>
  <c r="J130" i="5"/>
  <c r="BK142" i="5"/>
  <c r="J119" i="5"/>
  <c r="J137" i="5"/>
  <c r="BK117" i="5"/>
  <c r="BK129" i="6"/>
  <c r="J134" i="6"/>
  <c r="J127" i="6"/>
  <c r="BK134" i="6"/>
  <c r="J134" i="2"/>
  <c r="BK130" i="2"/>
  <c r="J166" i="2"/>
  <c r="J152" i="2"/>
  <c r="J147" i="2"/>
  <c r="J140" i="2"/>
  <c r="J182" i="2"/>
  <c r="BK172" i="2"/>
  <c r="J169" i="2"/>
  <c r="BK162" i="2"/>
  <c r="BK159" i="2"/>
  <c r="BK151" i="2"/>
  <c r="BK141" i="2"/>
  <c r="J139" i="4"/>
  <c r="BK118" i="4"/>
  <c r="BK131" i="4"/>
  <c r="J146" i="5"/>
  <c r="J118" i="5"/>
  <c r="BK145" i="5"/>
  <c r="J120" i="5"/>
  <c r="J140" i="5"/>
  <c r="BK125" i="5"/>
  <c r="J130" i="6"/>
  <c r="BK126" i="6"/>
  <c r="J122" i="6"/>
  <c r="J133" i="6"/>
  <c r="J135" i="2"/>
  <c r="BK129" i="2"/>
  <c r="J165" i="2"/>
  <c r="J151" i="2"/>
  <c r="J145" i="2"/>
  <c r="J184" i="2"/>
  <c r="J174" i="2"/>
  <c r="J171" i="2"/>
  <c r="BK165" i="2"/>
  <c r="BK161" i="2"/>
  <c r="J156" i="2"/>
  <c r="BK143" i="2"/>
  <c r="J136" i="3"/>
  <c r="J137" i="3"/>
  <c r="J126" i="3"/>
  <c r="J125" i="3"/>
  <c r="BK120" i="4"/>
  <c r="BK148" i="4"/>
  <c r="J143" i="4"/>
  <c r="BK125" i="4"/>
  <c r="J118" i="4"/>
  <c r="J131" i="4"/>
  <c r="BK140" i="5"/>
  <c r="J129" i="5"/>
  <c r="BK121" i="5"/>
  <c r="BK139" i="5"/>
  <c r="J138" i="5"/>
  <c r="J135" i="5"/>
  <c r="BK125" i="6"/>
  <c r="BK124" i="6"/>
  <c r="J129" i="6"/>
  <c r="BK119" i="6"/>
  <c r="J132" i="2"/>
  <c r="J175" i="2"/>
  <c r="J154" i="2"/>
  <c r="J146" i="2"/>
  <c r="BK139" i="2"/>
  <c r="J180" i="2"/>
  <c r="J172" i="2"/>
  <c r="J167" i="2"/>
  <c r="J162" i="2"/>
  <c r="BK158" i="2"/>
  <c r="J149" i="2"/>
  <c r="J135" i="4"/>
  <c r="BK138" i="4"/>
  <c r="BK127" i="5"/>
  <c r="BK120" i="5"/>
  <c r="J132" i="5"/>
  <c r="J136" i="5"/>
  <c r="BK122" i="5"/>
  <c r="J125" i="6"/>
  <c r="J132" i="6"/>
  <c r="J124" i="6"/>
  <c r="BK177" i="2"/>
  <c r="J131" i="2"/>
  <c r="J137" i="2"/>
  <c r="BK150" i="2"/>
  <c r="J141" i="2"/>
  <c r="J128" i="2"/>
  <c r="BK180" i="2"/>
  <c r="J173" i="2"/>
  <c r="BK168" i="2"/>
  <c r="BK164" i="2"/>
  <c r="BK160" i="2"/>
  <c r="BK153" i="2"/>
  <c r="BK136" i="2"/>
  <c r="J124" i="3"/>
  <c r="BK131" i="3"/>
  <c r="BK128" i="4"/>
  <c r="BK130" i="4"/>
  <c r="BK139" i="4"/>
  <c r="BK124" i="4"/>
  <c r="BK144" i="4"/>
  <c r="BK141" i="4"/>
  <c r="BK127" i="4"/>
  <c r="BK126" i="5"/>
  <c r="BK119" i="5"/>
  <c r="J117" i="5"/>
  <c r="BK136" i="5"/>
  <c r="J122" i="5"/>
  <c r="BK124" i="5"/>
  <c r="BK131" i="6"/>
  <c r="BK128" i="6"/>
  <c r="BK120" i="6"/>
  <c r="BK134" i="2"/>
  <c r="J168" i="2"/>
  <c r="J158" i="2"/>
  <c r="BK145" i="2"/>
  <c r="J134" i="3"/>
  <c r="BK127" i="3"/>
  <c r="BK132" i="3"/>
  <c r="J133" i="4"/>
  <c r="J134" i="4"/>
  <c r="BK117" i="4"/>
  <c r="BK147" i="4"/>
  <c r="J137" i="4"/>
  <c r="J128" i="4"/>
  <c r="J133" i="5"/>
  <c r="BK138" i="5"/>
  <c r="J144" i="5"/>
  <c r="BK118" i="5"/>
  <c r="J139" i="5"/>
  <c r="BK122" i="6"/>
  <c r="BK127" i="6"/>
  <c r="J128" i="6"/>
  <c r="F36" i="2" l="1"/>
  <c r="F37" i="2"/>
  <c r="J33" i="2"/>
  <c r="R116" i="4"/>
  <c r="BK144" i="2"/>
  <c r="J144" i="2"/>
  <c r="J100" i="2"/>
  <c r="T179" i="2"/>
  <c r="T178" i="2" s="1"/>
  <c r="P133" i="3"/>
  <c r="T116" i="4"/>
  <c r="BK127" i="2"/>
  <c r="J127" i="2" s="1"/>
  <c r="J98" i="2" s="1"/>
  <c r="T144" i="2"/>
  <c r="BK123" i="3"/>
  <c r="J123" i="3"/>
  <c r="J98" i="3"/>
  <c r="R133" i="3"/>
  <c r="R122" i="3" s="1"/>
  <c r="R121" i="3" s="1"/>
  <c r="P116" i="4"/>
  <c r="AU97" i="1"/>
  <c r="BK157" i="2"/>
  <c r="J157" i="2"/>
  <c r="J101" i="2" s="1"/>
  <c r="BK133" i="3"/>
  <c r="J133" i="3"/>
  <c r="J100" i="3" s="1"/>
  <c r="BK116" i="4"/>
  <c r="J116" i="4" s="1"/>
  <c r="BK116" i="5"/>
  <c r="J116" i="5"/>
  <c r="J96" i="5"/>
  <c r="R157" i="2"/>
  <c r="T130" i="3"/>
  <c r="R127" i="2"/>
  <c r="BK179" i="2"/>
  <c r="BK178" i="2"/>
  <c r="J178" i="2"/>
  <c r="J103" i="2" s="1"/>
  <c r="R130" i="3"/>
  <c r="T127" i="2"/>
  <c r="P179" i="2"/>
  <c r="P178" i="2" s="1"/>
  <c r="T123" i="3"/>
  <c r="R144" i="2"/>
  <c r="R123" i="3"/>
  <c r="BK116" i="6"/>
  <c r="J116" i="6"/>
  <c r="P157" i="2"/>
  <c r="P123" i="3"/>
  <c r="BK130" i="3"/>
  <c r="J130" i="3"/>
  <c r="J99" i="3"/>
  <c r="P127" i="2"/>
  <c r="R179" i="2"/>
  <c r="R178" i="2"/>
  <c r="P130" i="3"/>
  <c r="P116" i="5"/>
  <c r="AU98" i="1" s="1"/>
  <c r="P116" i="6"/>
  <c r="AU99" i="1" s="1"/>
  <c r="T157" i="2"/>
  <c r="T133" i="3"/>
  <c r="T116" i="5"/>
  <c r="R116" i="6"/>
  <c r="P144" i="2"/>
  <c r="R116" i="5"/>
  <c r="T116" i="6"/>
  <c r="BK140" i="3"/>
  <c r="J140" i="3" s="1"/>
  <c r="J101" i="3" s="1"/>
  <c r="BK176" i="2"/>
  <c r="J176" i="2" s="1"/>
  <c r="J102" i="2" s="1"/>
  <c r="BK142" i="2"/>
  <c r="J142" i="2"/>
  <c r="J99" i="2"/>
  <c r="BK183" i="2"/>
  <c r="J183" i="2" s="1"/>
  <c r="J105" i="2" s="1"/>
  <c r="J92" i="6"/>
  <c r="J112" i="6"/>
  <c r="BF118" i="6"/>
  <c r="BF120" i="6"/>
  <c r="BF128" i="6"/>
  <c r="F92" i="6"/>
  <c r="BF125" i="6"/>
  <c r="BF126" i="6"/>
  <c r="BF129" i="6"/>
  <c r="E106" i="6"/>
  <c r="F112" i="6"/>
  <c r="BF121" i="6"/>
  <c r="BF122" i="6"/>
  <c r="BF127" i="6"/>
  <c r="J110" i="6"/>
  <c r="BF117" i="6"/>
  <c r="BF123" i="6"/>
  <c r="BF134" i="6"/>
  <c r="BF131" i="6"/>
  <c r="BF133" i="6"/>
  <c r="BF119" i="6"/>
  <c r="BF130" i="6"/>
  <c r="BF124" i="6"/>
  <c r="BF132" i="6"/>
  <c r="E85" i="5"/>
  <c r="BF123" i="5"/>
  <c r="BF131" i="5"/>
  <c r="F91" i="5"/>
  <c r="BF118" i="5"/>
  <c r="BF120" i="5"/>
  <c r="BF124" i="5"/>
  <c r="BF145" i="5"/>
  <c r="J110" i="5"/>
  <c r="BF132" i="5"/>
  <c r="BF138" i="5"/>
  <c r="BF144" i="5"/>
  <c r="BF126" i="5"/>
  <c r="BF130" i="5"/>
  <c r="BF143" i="5"/>
  <c r="J112" i="5"/>
  <c r="BF121" i="5"/>
  <c r="BF129" i="5"/>
  <c r="BF137" i="5"/>
  <c r="BF142" i="5"/>
  <c r="BF119" i="5"/>
  <c r="BF140" i="5"/>
  <c r="F113" i="5"/>
  <c r="BF122" i="5"/>
  <c r="BF125" i="5"/>
  <c r="BF134" i="5"/>
  <c r="BF139" i="5"/>
  <c r="J113" i="5"/>
  <c r="BF133" i="5"/>
  <c r="BF135" i="5"/>
  <c r="BF141" i="5"/>
  <c r="BF128" i="5"/>
  <c r="BF146" i="5"/>
  <c r="BF117" i="5"/>
  <c r="BF127" i="5"/>
  <c r="BF136" i="5"/>
  <c r="F92" i="4"/>
  <c r="J110" i="4"/>
  <c r="BF117" i="4"/>
  <c r="BF119" i="4"/>
  <c r="BF122" i="4"/>
  <c r="BF127" i="4"/>
  <c r="BF132" i="4"/>
  <c r="J91" i="4"/>
  <c r="BF135" i="4"/>
  <c r="BF139" i="4"/>
  <c r="BF140" i="4"/>
  <c r="BF142" i="4"/>
  <c r="BF146" i="4"/>
  <c r="BK122" i="3"/>
  <c r="BK121" i="3" s="1"/>
  <c r="J121" i="3" s="1"/>
  <c r="J96" i="3" s="1"/>
  <c r="F91" i="4"/>
  <c r="J113" i="4"/>
  <c r="BF129" i="4"/>
  <c r="BF136" i="4"/>
  <c r="BF138" i="4"/>
  <c r="BF148" i="4"/>
  <c r="BF128" i="4"/>
  <c r="BF131" i="4"/>
  <c r="BF147" i="4"/>
  <c r="E106" i="4"/>
  <c r="BF126" i="4"/>
  <c r="BF130" i="4"/>
  <c r="BF141" i="4"/>
  <c r="BF145" i="4"/>
  <c r="BF120" i="4"/>
  <c r="BF121" i="4"/>
  <c r="BF125" i="4"/>
  <c r="BF144" i="4"/>
  <c r="BF118" i="4"/>
  <c r="BF124" i="4"/>
  <c r="BF134" i="4"/>
  <c r="BF123" i="4"/>
  <c r="BF133" i="4"/>
  <c r="BF137" i="4"/>
  <c r="BF143" i="4"/>
  <c r="BF125" i="3"/>
  <c r="J179" i="2"/>
  <c r="J104" i="2" s="1"/>
  <c r="F92" i="3"/>
  <c r="BF132" i="3"/>
  <c r="E85" i="3"/>
  <c r="J115" i="3"/>
  <c r="BF126" i="3"/>
  <c r="BF128" i="3"/>
  <c r="BF131" i="3"/>
  <c r="BF135" i="3"/>
  <c r="BF138" i="3"/>
  <c r="BF129" i="3"/>
  <c r="BF137" i="3"/>
  <c r="BF124" i="3"/>
  <c r="BF136" i="3"/>
  <c r="BF139" i="3"/>
  <c r="BF127" i="3"/>
  <c r="BF134" i="3"/>
  <c r="BF141" i="3"/>
  <c r="AV95" i="1"/>
  <c r="AZ95" i="1"/>
  <c r="J89" i="2"/>
  <c r="BF136" i="2"/>
  <c r="BF138" i="2"/>
  <c r="BF141" i="2"/>
  <c r="BF143" i="2"/>
  <c r="BF147" i="2"/>
  <c r="BF148" i="2"/>
  <c r="BF149" i="2"/>
  <c r="BF150" i="2"/>
  <c r="BF153" i="2"/>
  <c r="BF154" i="2"/>
  <c r="BF155" i="2"/>
  <c r="BF156" i="2"/>
  <c r="BF158" i="2"/>
  <c r="BF159" i="2"/>
  <c r="BF160" i="2"/>
  <c r="BF161" i="2"/>
  <c r="BF162" i="2"/>
  <c r="BF163" i="2"/>
  <c r="BF164" i="2"/>
  <c r="BF166" i="2"/>
  <c r="BF167" i="2"/>
  <c r="BF168" i="2"/>
  <c r="BF169" i="2"/>
  <c r="BF170" i="2"/>
  <c r="BF171" i="2"/>
  <c r="BF172" i="2"/>
  <c r="BF177" i="2"/>
  <c r="BF180" i="2"/>
  <c r="BF181" i="2"/>
  <c r="BF182" i="2"/>
  <c r="F92" i="2"/>
  <c r="E115" i="2"/>
  <c r="BF128" i="2"/>
  <c r="BF139" i="2"/>
  <c r="BF140" i="2"/>
  <c r="BF145" i="2"/>
  <c r="BF146" i="2"/>
  <c r="BF151" i="2"/>
  <c r="BF152" i="2"/>
  <c r="BF173" i="2"/>
  <c r="BC95" i="1"/>
  <c r="BB95" i="1"/>
  <c r="BF134" i="2"/>
  <c r="BF137" i="2"/>
  <c r="BF165" i="2"/>
  <c r="BF174" i="2"/>
  <c r="BF175" i="2"/>
  <c r="BF184" i="2"/>
  <c r="BF129" i="2"/>
  <c r="BF130" i="2"/>
  <c r="BF131" i="2"/>
  <c r="BF132" i="2"/>
  <c r="BF133" i="2"/>
  <c r="BF135" i="2"/>
  <c r="BD95" i="1"/>
  <c r="J33" i="4"/>
  <c r="AV97" i="1" s="1"/>
  <c r="J33" i="6"/>
  <c r="AV99" i="1" s="1"/>
  <c r="F36" i="3"/>
  <c r="BC96" i="1" s="1"/>
  <c r="J33" i="5"/>
  <c r="AV98" i="1"/>
  <c r="F37" i="3"/>
  <c r="BD96" i="1"/>
  <c r="F36" i="4"/>
  <c r="BC97" i="1"/>
  <c r="J30" i="5"/>
  <c r="J30" i="6"/>
  <c r="F35" i="3"/>
  <c r="BB96" i="1" s="1"/>
  <c r="F33" i="5"/>
  <c r="AZ98" i="1"/>
  <c r="F35" i="6"/>
  <c r="BB99" i="1"/>
  <c r="F37" i="4"/>
  <c r="BD97" i="1"/>
  <c r="F36" i="5"/>
  <c r="BC98" i="1"/>
  <c r="F35" i="4"/>
  <c r="BB97" i="1" s="1"/>
  <c r="F33" i="6"/>
  <c r="AZ99" i="1" s="1"/>
  <c r="J33" i="3"/>
  <c r="AV96" i="1"/>
  <c r="F35" i="5"/>
  <c r="BB98" i="1"/>
  <c r="F36" i="6"/>
  <c r="BC99" i="1"/>
  <c r="F33" i="4"/>
  <c r="AZ97" i="1"/>
  <c r="F37" i="6"/>
  <c r="BD99" i="1"/>
  <c r="F33" i="3"/>
  <c r="AZ96" i="1"/>
  <c r="F37" i="5"/>
  <c r="BD98" i="1"/>
  <c r="J30" i="4" l="1"/>
  <c r="J96" i="4"/>
  <c r="P122" i="3"/>
  <c r="P121" i="3" s="1"/>
  <c r="AU96" i="1" s="1"/>
  <c r="P126" i="2"/>
  <c r="P125" i="2" s="1"/>
  <c r="AU95" i="1" s="1"/>
  <c r="T122" i="3"/>
  <c r="T121" i="3" s="1"/>
  <c r="T126" i="2"/>
  <c r="T125" i="2"/>
  <c r="R126" i="2"/>
  <c r="R125" i="2" s="1"/>
  <c r="BK126" i="2"/>
  <c r="J126" i="2" s="1"/>
  <c r="J97" i="2" s="1"/>
  <c r="AG99" i="1"/>
  <c r="AN99" i="1" s="1"/>
  <c r="AG97" i="1"/>
  <c r="AN97" i="1" s="1"/>
  <c r="J96" i="6"/>
  <c r="AG98" i="1"/>
  <c r="AN98" i="1" s="1"/>
  <c r="J122" i="3"/>
  <c r="J97" i="3"/>
  <c r="F34" i="2"/>
  <c r="BA95" i="1" s="1"/>
  <c r="AZ94" i="1"/>
  <c r="AV94" i="1" s="1"/>
  <c r="AK29" i="1" s="1"/>
  <c r="J34" i="3"/>
  <c r="AW96" i="1"/>
  <c r="AT96" i="1"/>
  <c r="F34" i="5"/>
  <c r="BA98" i="1"/>
  <c r="F34" i="3"/>
  <c r="BA96" i="1" s="1"/>
  <c r="F34" i="4"/>
  <c r="BA97" i="1"/>
  <c r="J34" i="6"/>
  <c r="AW99" i="1" s="1"/>
  <c r="AT99" i="1" s="1"/>
  <c r="J34" i="2"/>
  <c r="AW95" i="1" s="1"/>
  <c r="AT95" i="1" s="1"/>
  <c r="BB94" i="1"/>
  <c r="AX94" i="1" s="1"/>
  <c r="J30" i="3"/>
  <c r="AG96" i="1"/>
  <c r="J34" i="4"/>
  <c r="AW97" i="1"/>
  <c r="AT97" i="1"/>
  <c r="BC94" i="1"/>
  <c r="W32" i="1" s="1"/>
  <c r="J34" i="5"/>
  <c r="AW98" i="1"/>
  <c r="AT98" i="1"/>
  <c r="F34" i="6"/>
  <c r="BA99" i="1"/>
  <c r="BD94" i="1"/>
  <c r="W33" i="1" s="1"/>
  <c r="BK125" i="2" l="1"/>
  <c r="J125" i="2" s="1"/>
  <c r="J96" i="2" s="1"/>
  <c r="J39" i="6"/>
  <c r="J39" i="5"/>
  <c r="AN96" i="1"/>
  <c r="J39" i="4"/>
  <c r="J39" i="3"/>
  <c r="AU94" i="1"/>
  <c r="W29" i="1"/>
  <c r="W31" i="1"/>
  <c r="AY94" i="1"/>
  <c r="BA94" i="1"/>
  <c r="W30" i="1" s="1"/>
  <c r="J30" i="2" l="1"/>
  <c r="AG95" i="1" s="1"/>
  <c r="AG94" i="1" s="1"/>
  <c r="AK26" i="1" s="1"/>
  <c r="AN95" i="1"/>
  <c r="AW94" i="1"/>
  <c r="AK30" i="1" s="1"/>
  <c r="AK35" i="1" s="1"/>
  <c r="J39" i="2" l="1"/>
  <c r="AT94" i="1"/>
  <c r="AN94" i="1" l="1"/>
</calcChain>
</file>

<file path=xl/sharedStrings.xml><?xml version="1.0" encoding="utf-8"?>
<sst xmlns="http://schemas.openxmlformats.org/spreadsheetml/2006/main" count="2827" uniqueCount="517">
  <si>
    <t>Export Komplet</t>
  </si>
  <si>
    <t/>
  </si>
  <si>
    <t>2.0</t>
  </si>
  <si>
    <t>False</t>
  </si>
  <si>
    <t>{974951bd-7944-4bdd-8798-bd3995a4f109}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</si>
  <si>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</si>
  <si>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</si>
  <si>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</si>
  <si>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</si>
  <si>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</si>
  <si>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</si>
  <si>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</si>
  <si>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</si>
  <si>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2024/06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</si>
  <si>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</si>
  <si>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</si>
  <si>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</si>
  <si>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</si>
  <si>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</si>
  <si>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>Vrútky</t>
  </si>
  <si>
    <t>Dátum:</t>
  </si>
  <si>
    <t>16. 3. 2024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</si>
  <si>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</si>
  <si>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</si>
  <si>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</si>
  <si>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</si>
  <si>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</si>
  <si>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</si>
  <si>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</si>
  <si>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True</t>
  </si>
  <si>
    <t>Spracovateľ:</t>
  </si>
  <si>
    <t>Ing. Adamčiaková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</si>
  <si>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</si>
  <si>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</si>
  <si>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</si>
  <si>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</si>
  <si>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</si>
  <si>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</si>
  <si>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</si>
  <si>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</si>
  <si>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</si>
  <si>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</si>
  <si>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</si>
  <si>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</si>
  <si>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</si>
  <si>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</si>
  <si>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</si>
  <si>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</si>
  <si>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</si>
  <si>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</si>
  <si>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</si>
  <si>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</si>
  <si>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</si>
  <si>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</si>
  <si>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</si>
  <si>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</si>
  <si>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</si>
  <si>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</si>
  <si>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</si>
  <si>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</si>
  <si>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</si>
  <si>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</si>
  <si>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</si>
  <si>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</si>
  <si>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</si>
  <si>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</si>
  <si>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</si>
  <si>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</si>
  <si>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</si>
  <si>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</si>
  <si>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</si>
  <si>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</si>
  <si>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</si>
  <si>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</si>
  <si>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</si>
  <si>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</si>
  <si>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</si>
  <si>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</si>
  <si>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</si>
  <si>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Spevnené plochy a komunikácie</t>
  </si>
  <si>
    <t>STA</t>
  </si>
  <si>
    <t>1</t>
  </si>
  <si>
    <t>{00baa35b-ab81-48bc-b985-f68775d2d7c5}</t>
  </si>
  <si>
    <t>SO 02</t>
  </si>
  <si>
    <t>Autobusové prístrešky</t>
  </si>
  <si>
    <t>{7a1e6836-890a-4ee4-bd38-7c3a4d207dca}</t>
  </si>
  <si>
    <t>SO 03</t>
  </si>
  <si>
    <t>Elektrická prípojka pre označník DPMM</t>
  </si>
  <si>
    <t>{0a4167de-7def-4f59-a704-f146415ebb91}</t>
  </si>
  <si>
    <t>SO 04</t>
  </si>
  <si>
    <t>Verejné osvetlenie prístupového chodníka</t>
  </si>
  <si>
    <t>{a8fdd890-e907-4c68-9489-2d59265832c6}</t>
  </si>
  <si>
    <t>SO 05</t>
  </si>
  <si>
    <t>Preložka elektrických sieti ŽSR</t>
  </si>
  <si>
    <t>{ee4a6900-9a11-44fc-a6d7-a8ff28b77dc6}</t>
  </si>
  <si>
    <t>KRYCÍ LIST ROZPOČTU</t>
  </si>
  <si>
    <t>Objekt:</t>
  </si>
  <si>
    <t>SO 01 - Spevnené plochy a komunikácie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</si>
  <si>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</si>
  <si>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</si>
  <si>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</si>
  <si>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</si>
  <si>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</si>
  <si>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</si>
  <si>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</si>
  <si>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</si>
  <si>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</si>
  <si>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</si>
  <si>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</si>
  <si>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</si>
  <si>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</si>
  <si>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</si>
  <si>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</si>
  <si>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</si>
  <si>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</si>
  <si>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</si>
  <si>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</si>
  <si>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</si>
  <si>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</si>
  <si>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</si>
  <si>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</si>
  <si>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</si>
  <si>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</si>
  <si>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</si>
  <si>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</si>
  <si>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</si>
  <si>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</si>
  <si>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</si>
  <si>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</si>
  <si>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113106241.S</t>
  </si>
  <si>
    <t>Rozoberanie vozovky a plochy z panelov so škárami zaliatymi asfaltovou alebo cementovou maltou,  -0,40800t</t>
  </si>
  <si>
    <t>m2</t>
  </si>
  <si>
    <t>4</t>
  </si>
  <si>
    <t>2</t>
  </si>
  <si>
    <t>-48689687</t>
  </si>
  <si>
    <t>50</t>
  </si>
  <si>
    <t>113107141.S</t>
  </si>
  <si>
    <t>Odstránenie krytu v ploche do 200 m2 asfaltového, hr. vrstvy do 50 mm,  -0,12500t</t>
  </si>
  <si>
    <t>-942901897</t>
  </si>
  <si>
    <t>113107222.S</t>
  </si>
  <si>
    <t>Odstránenie krytu v ploche nad 200 m2 z kameniva hrubého drveného, hr. 100 do 200 mm,  -0,23500t</t>
  </si>
  <si>
    <t>-1027403825</t>
  </si>
  <si>
    <t>3</t>
  </si>
  <si>
    <t>113107241.S</t>
  </si>
  <si>
    <t>Odstránenie krytu v ploche nad 200 m2 asfaltového, hr. vrstvy do 50 mm,  -0,12500t</t>
  </si>
  <si>
    <t>1274582301</t>
  </si>
  <si>
    <t>113206111.S</t>
  </si>
  <si>
    <t>Vytrhanie obrúb betónových, s vybúraním lôžka, z krajníkov alebo obrubníkov stojatých,  -0,14500t</t>
  </si>
  <si>
    <t>m</t>
  </si>
  <si>
    <t>1177459819</t>
  </si>
  <si>
    <t>5</t>
  </si>
  <si>
    <t>121101112.S</t>
  </si>
  <si>
    <t>Odstránenie ornice s premiestn. na hromady, so zložením na vzdialenosť do 100 m a do 1000 m3</t>
  </si>
  <si>
    <t>m3</t>
  </si>
  <si>
    <t>-819108721</t>
  </si>
  <si>
    <t>6</t>
  </si>
  <si>
    <t>162501122.S</t>
  </si>
  <si>
    <t>Vodorovné premiestnenie výkopku po spevnenej ceste z horniny tr.1-4, nad 100 do 1000 m3 na vzdialenosť do 3000 m</t>
  </si>
  <si>
    <t>-1387159783</t>
  </si>
  <si>
    <t>7</t>
  </si>
  <si>
    <t>162501123.S</t>
  </si>
  <si>
    <t>Vodorovné premiestnenie výkopku po spevnenej ceste z horniny tr.1-4, nad 100 do 1000 m3, príplatok k cene za každých ďalšich a začatých 1000 m</t>
  </si>
  <si>
    <t>517212937</t>
  </si>
  <si>
    <t>8</t>
  </si>
  <si>
    <t>167101102.S</t>
  </si>
  <si>
    <t>Nakladanie neuľahnutého výkopku z hornín tr.1-4 nad 100 do 1000 m3</t>
  </si>
  <si>
    <t>-2030795035</t>
  </si>
  <si>
    <t>9</t>
  </si>
  <si>
    <t>171201202.S</t>
  </si>
  <si>
    <t>Uloženie sypaniny na skládky nad 100 do 1000 m3</t>
  </si>
  <si>
    <t>-2125243883</t>
  </si>
  <si>
    <t>10</t>
  </si>
  <si>
    <t>171209002.S</t>
  </si>
  <si>
    <t>Poplatok za skládku - zemina a kamenivo (17 05) ostatné</t>
  </si>
  <si>
    <t>t</t>
  </si>
  <si>
    <t>1907477829</t>
  </si>
  <si>
    <t>11</t>
  </si>
  <si>
    <t>180405114.S</t>
  </si>
  <si>
    <t>Založenie trávnika výsevom zmesi ornice a semena v rovine alebo na svahu do 1:5</t>
  </si>
  <si>
    <t>503135495</t>
  </si>
  <si>
    <t>12</t>
  </si>
  <si>
    <t>M</t>
  </si>
  <si>
    <t>005720001300.S</t>
  </si>
  <si>
    <t>Osivá tráv - trávové semeno</t>
  </si>
  <si>
    <t>kg</t>
  </si>
  <si>
    <t>-1527397628</t>
  </si>
  <si>
    <t>13</t>
  </si>
  <si>
    <t>182313101.S</t>
  </si>
  <si>
    <t>Vyplnenie otvoru v tvárniciach ornicou</t>
  </si>
  <si>
    <t>1175763604</t>
  </si>
  <si>
    <t>Vodorovné konštrukcie</t>
  </si>
  <si>
    <t>14</t>
  </si>
  <si>
    <t>457531111.S</t>
  </si>
  <si>
    <t>Filtračné vrstvy z hrubého drveného kameniva bez zhutnenia, zrnitosti od 4-8 do 22-32 mm</t>
  </si>
  <si>
    <t>-1088949192</t>
  </si>
  <si>
    <t>Komunikácie</t>
  </si>
  <si>
    <t>15</t>
  </si>
  <si>
    <t>561511111.S1</t>
  </si>
  <si>
    <t>Reprofilizácia asfalt. krytu účelových komunikácií recyklačnou frezou na mieste</t>
  </si>
  <si>
    <t>-1551390040</t>
  </si>
  <si>
    <t>16</t>
  </si>
  <si>
    <t>564760211.S</t>
  </si>
  <si>
    <t>Podklad alebo kryt z kameniva hrubého drveného veľ. 16-32 mm s rozprestretím a zhutnením hr. 200 mm</t>
  </si>
  <si>
    <t>-143100088</t>
  </si>
  <si>
    <t>17</t>
  </si>
  <si>
    <t>564761111.S</t>
  </si>
  <si>
    <t>Podklad alebo kryt z kameniva hrubého drveného veľ. 32-63 mm s rozprestretím a zhutnením hr. 200 mm</t>
  </si>
  <si>
    <t>1943473870</t>
  </si>
  <si>
    <t>18</t>
  </si>
  <si>
    <t>564851114.S</t>
  </si>
  <si>
    <t>Podklad zo štrkodrviny s rozprestretím a zhutnením, po zhutnení hr. 180 mm</t>
  </si>
  <si>
    <t>1177345483</t>
  </si>
  <si>
    <t>19</t>
  </si>
  <si>
    <t>564861111.S</t>
  </si>
  <si>
    <t>Podklad zo štrkodrviny s rozprestretím a zhutnením, po zhutnení hr. 200 mm</t>
  </si>
  <si>
    <t>981676639</t>
  </si>
  <si>
    <t>564962111.S</t>
  </si>
  <si>
    <t>Podklad z mechanicky spevneného kameniva MSK s rozprestretím a zhutnením, po zhutnení hr. 200 mm</t>
  </si>
  <si>
    <t>1994627858</t>
  </si>
  <si>
    <t>21</t>
  </si>
  <si>
    <t>567123114.S.r</t>
  </si>
  <si>
    <t>Podklad z kameniva stmeleného cementom, s rozprestrenm a zhutnením CBGM C 5/6, po zhutnení hr. 120 mm</t>
  </si>
  <si>
    <t>1200090863</t>
  </si>
  <si>
    <t>22</t>
  </si>
  <si>
    <t>581150212.S</t>
  </si>
  <si>
    <t>Kryt cementobetónový cestných komunikácií skupiny CB II pre TDZ II, III a IV, hr. 270 mm</t>
  </si>
  <si>
    <t>130524619</t>
  </si>
  <si>
    <t>23</t>
  </si>
  <si>
    <t>596911164.S</t>
  </si>
  <si>
    <t>Kladenie betónovej zámkovej dlažby komunikácií pre peších hr. 80 mm pre peších nad 300 m2 so zriadením lôžka z kameniva hr. 30 mm</t>
  </si>
  <si>
    <t>769615028</t>
  </si>
  <si>
    <t>24</t>
  </si>
  <si>
    <t>592460008700.S</t>
  </si>
  <si>
    <t>Dlažba betónová škárová , rozmer 200x165x80 mm, prírodná</t>
  </si>
  <si>
    <t>-1113063578</t>
  </si>
  <si>
    <t>25</t>
  </si>
  <si>
    <t>596912211.S</t>
  </si>
  <si>
    <t>Kladenie betónovej dlažby z vegetačných tvárnic hr. 80 mm, do lôžka z kameniva ťaženého, veľkosti do 0,25 m2, plochy do 50 m2</t>
  </si>
  <si>
    <t>1759174126</t>
  </si>
  <si>
    <t>26</t>
  </si>
  <si>
    <t>592460020100</t>
  </si>
  <si>
    <t>Dlažba betónová SEMMELROCK zatrávňovacia, rozmer 400x400x80 mm, sivá</t>
  </si>
  <si>
    <t>738342612</t>
  </si>
  <si>
    <t>Ostatné konštrukcie a práce-búranie</t>
  </si>
  <si>
    <t>27</t>
  </si>
  <si>
    <t>916361112.S</t>
  </si>
  <si>
    <t>Osadenie cestného obrubníka betónového ležatého do lôžka z betónu prostého tr. C 16/20 s bočnou oporou</t>
  </si>
  <si>
    <t>-1517683451</t>
  </si>
  <si>
    <t>28</t>
  </si>
  <si>
    <t>592170002100.S</t>
  </si>
  <si>
    <t>Obrubník cestný, lxšxv 1000x100x200 mm, skosenie 15/15 mm</t>
  </si>
  <si>
    <t>ks</t>
  </si>
  <si>
    <t>-544787388</t>
  </si>
  <si>
    <t>29</t>
  </si>
  <si>
    <t>916362112.S</t>
  </si>
  <si>
    <t>Osadenie cestného obrubníka betónového stojatého do lôžka z betónu prostého tr. C 16/20 s bočnou oporou</t>
  </si>
  <si>
    <t>-1491197415</t>
  </si>
  <si>
    <t>30</t>
  </si>
  <si>
    <t>592170001000.S</t>
  </si>
  <si>
    <t>Obrubník cestný, lxšxv 1000x150x260 mm</t>
  </si>
  <si>
    <t>-1974945039</t>
  </si>
  <si>
    <t>31</t>
  </si>
  <si>
    <t>-1938844730</t>
  </si>
  <si>
    <t>32</t>
  </si>
  <si>
    <t>583810001400.S.r</t>
  </si>
  <si>
    <t>Obrubník zastávkový betónový Kasselský, dl. 1000 mm</t>
  </si>
  <si>
    <t>-1877372955</t>
  </si>
  <si>
    <t>33</t>
  </si>
  <si>
    <t>917461112.S</t>
  </si>
  <si>
    <t>Osadenie chodník. obrubníka kamenného stojatého do lôžka z betónu prostého C 16/20 s bočnou oporou</t>
  </si>
  <si>
    <t>-668707584</t>
  </si>
  <si>
    <t>34</t>
  </si>
  <si>
    <t>919721212.S</t>
  </si>
  <si>
    <t>Dilatačné škáry vkladané v cementobet. kryte, s vyplnením škár asfaltovou zálievkou, pozdĺžne</t>
  </si>
  <si>
    <t>479990992</t>
  </si>
  <si>
    <t>35</t>
  </si>
  <si>
    <t>919726711.S</t>
  </si>
  <si>
    <t>Tesnenie dilatačných škár zálievkou za tepla pre komôrku s tesniacim profilom š. 10 mm hl. 20 mm</t>
  </si>
  <si>
    <t>305137387</t>
  </si>
  <si>
    <t>36</t>
  </si>
  <si>
    <t>919722111.S</t>
  </si>
  <si>
    <t>Dilatačné škáry rezané v cementobet. kryte priečne rezanie škár šírky 2 až 5 mm</t>
  </si>
  <si>
    <t>930095984</t>
  </si>
  <si>
    <t>37</t>
  </si>
  <si>
    <t>919723111.S</t>
  </si>
  <si>
    <t>Dilatačné škáry rezané v cementobet. kryte pozdĺžne rezanie škár šírky 2 až 5 mm</t>
  </si>
  <si>
    <t>-596423297</t>
  </si>
  <si>
    <t>38</t>
  </si>
  <si>
    <t>919726512.S</t>
  </si>
  <si>
    <t>Tesnenie dilatačných škár zálievkou za studena pre komôrku s tesniacim profilom š. 10 mm hl. 25 mm</t>
  </si>
  <si>
    <t>909311231</t>
  </si>
  <si>
    <t>39</t>
  </si>
  <si>
    <t>919726731.S</t>
  </si>
  <si>
    <t>Tesnenie dilatačných škár zálievkou za tepla pre komôrku s tesniacim profilom š. 20 mm hl. 30 mm</t>
  </si>
  <si>
    <t>398413717</t>
  </si>
  <si>
    <t>40</t>
  </si>
  <si>
    <t>919735111.S</t>
  </si>
  <si>
    <t>Rezanie existujúceho asfaltového krytu alebo podkladu hĺbky do 50 mm</t>
  </si>
  <si>
    <t>1004940159</t>
  </si>
  <si>
    <t>41</t>
  </si>
  <si>
    <t>979024441.S</t>
  </si>
  <si>
    <t>Očistenie vybúraných obrubníkov, krajníkov, dosiek alebo panelov z akéhokoľvek lôžka</t>
  </si>
  <si>
    <t>-1876063255</t>
  </si>
  <si>
    <t>42</t>
  </si>
  <si>
    <t>979081111.S</t>
  </si>
  <si>
    <t>Odvoz sutiny a vybúraných hmôt na skládku do 1 km</t>
  </si>
  <si>
    <t>131190474</t>
  </si>
  <si>
    <t>43</t>
  </si>
  <si>
    <t>979081121.S</t>
  </si>
  <si>
    <t>Odvoz sutiny a vybúraných hmôt na skládku za každý ďalší 1 km</t>
  </si>
  <si>
    <t>-1085324291</t>
  </si>
  <si>
    <t>44</t>
  </si>
  <si>
    <t>979089012.S</t>
  </si>
  <si>
    <t>Poplatok za skladovanie - betón, tehly, dlaždice (17 01) ostatné</t>
  </si>
  <si>
    <t>2012053188</t>
  </si>
  <si>
    <t>99</t>
  </si>
  <si>
    <t>Presun hmôt HSV</t>
  </si>
  <si>
    <t>45</t>
  </si>
  <si>
    <t>998224111.S</t>
  </si>
  <si>
    <t>Presun hmôt pre pozemné komunikácie s krytom monolitickým betónovým akejkoľvek dĺžky objektu</t>
  </si>
  <si>
    <t>2030042217</t>
  </si>
  <si>
    <t>PSV</t>
  </si>
  <si>
    <t>Práce a dodávky PSV</t>
  </si>
  <si>
    <t>711</t>
  </si>
  <si>
    <t>Izolácie proti vode a vlhkosti</t>
  </si>
  <si>
    <t>46</t>
  </si>
  <si>
    <t>711131102.S</t>
  </si>
  <si>
    <t>Zhotovenie geotextílie alebo tkaniny na plochu vodorovnú</t>
  </si>
  <si>
    <t>503052108</t>
  </si>
  <si>
    <t>47</t>
  </si>
  <si>
    <t>693110003200.S</t>
  </si>
  <si>
    <t>Geotextília polypropylénová netkaná 500 g/m2</t>
  </si>
  <si>
    <t>-1573056186</t>
  </si>
  <si>
    <t>48</t>
  </si>
  <si>
    <t>998711101.S</t>
  </si>
  <si>
    <t>Presun hmôt pre izoláciu proti vode v objektoch výšky do 6 m</t>
  </si>
  <si>
    <t>1505702778</t>
  </si>
  <si>
    <t>VRN</t>
  </si>
  <si>
    <t>Investičné náklady neobsiahnuté v cenách</t>
  </si>
  <si>
    <t>49</t>
  </si>
  <si>
    <t>000600021.S</t>
  </si>
  <si>
    <t>Zariadenie staveniska - prevádzkové oplotenie staveniska</t>
  </si>
  <si>
    <t>eur</t>
  </si>
  <si>
    <t>1024</t>
  </si>
  <si>
    <t>872467840</t>
  </si>
  <si>
    <t>SO 02 - Autobusové prístrešky</t>
  </si>
  <si>
    <t xml:space="preserve">    2 - Zakladanie</t>
  </si>
  <si>
    <t>131201101.S</t>
  </si>
  <si>
    <t>Výkop nezapaženej jamy v hornine 3, do 100 m3</t>
  </si>
  <si>
    <t>-1167063265</t>
  </si>
  <si>
    <t>131201109.S</t>
  </si>
  <si>
    <t>Hĺbenie nezapažených jám a zárezov. Príplatok za lepivosť horniny 3</t>
  </si>
  <si>
    <t>1366579933</t>
  </si>
  <si>
    <t>132201101.S</t>
  </si>
  <si>
    <t>Výkop ryhy do šírky 600 mm v horn.3 do 100 m3</t>
  </si>
  <si>
    <t>503753991</t>
  </si>
  <si>
    <t>132201109.S</t>
  </si>
  <si>
    <t>Príplatok k cene za lepivosť pri hĺbení rýh šírky do 600 mm zapažených i nezapažených s urovnaním dna v hornine 3</t>
  </si>
  <si>
    <t>574511767</t>
  </si>
  <si>
    <t>132201201.S</t>
  </si>
  <si>
    <t>Výkop ryhy šírky 600-2000mm horn.3 do 100m3</t>
  </si>
  <si>
    <t>1650232935</t>
  </si>
  <si>
    <t>132201209.S</t>
  </si>
  <si>
    <t>Príplatok k cenám za lepivosť pri hĺbení rýh š. nad 600 do 2 000 mm zapaž. i nezapažených, s urovnaním dna v hornine 3</t>
  </si>
  <si>
    <t>-252134902</t>
  </si>
  <si>
    <t>Zakladanie</t>
  </si>
  <si>
    <t>274313521.S</t>
  </si>
  <si>
    <t>Betón základových pásov, prostý tr. C 12/15</t>
  </si>
  <si>
    <t>-2037275803</t>
  </si>
  <si>
    <t>274313612.S</t>
  </si>
  <si>
    <t>Betón základových pásov, prostý tr. C 20/25</t>
  </si>
  <si>
    <t>-793596298</t>
  </si>
  <si>
    <t>936104212.S</t>
  </si>
  <si>
    <t>Osadenie odpadkového koša kotevnými skrutkami na pevný podklad vrátane spodnej stavby</t>
  </si>
  <si>
    <t>-1970732583</t>
  </si>
  <si>
    <t>553560004800.S</t>
  </si>
  <si>
    <t>Kôš odpadkový 65 l, štvorcový pôdorys 400x400 mm, oceľová kostra opláštená drevenými latami, výšky 1000 mm, strieška, popolniík</t>
  </si>
  <si>
    <t>1097989600</t>
  </si>
  <si>
    <t>936941121.S</t>
  </si>
  <si>
    <t>Osadenie zastávkového označovníka so zabetónovaním</t>
  </si>
  <si>
    <t>544556158</t>
  </si>
  <si>
    <t>553560026500.S</t>
  </si>
  <si>
    <t>Orientačný systém, oceľový stĺpik pre 6 poschodí šípok, so šípkami, výška 3775 mm</t>
  </si>
  <si>
    <t>-30432636</t>
  </si>
  <si>
    <t>936941314.S.r</t>
  </si>
  <si>
    <t>Montáž autobusového prístrešku vrátane dopravy a spodnej stavby</t>
  </si>
  <si>
    <t>1165091051</t>
  </si>
  <si>
    <t>553560017100.S,r</t>
  </si>
  <si>
    <t>Autobusový prístrešok, 4,2 m x 1,8 m, oceľová konštrukcia opatrená ochrannou vrstvou zinku a práškovým vypalovaným lakom, strecha s extenzívnou vegetačnou vrstvou, zadná stena z kaleného skla, bez bočných stien, lavička z tropického dreva bez povrch.úp.</t>
  </si>
  <si>
    <t>-792853237</t>
  </si>
  <si>
    <t>998231311.S</t>
  </si>
  <si>
    <t>Presun hmôt pre sadovnícke a krajinárske úpravy do 5000 m vodorovne bez zvislého presunu</t>
  </si>
  <si>
    <t>906744674</t>
  </si>
  <si>
    <t>SO 03 - Elektrická prípojka pre označník DPMM</t>
  </si>
  <si>
    <t>Pol1</t>
  </si>
  <si>
    <t>Elektromerový rozvádzač</t>
  </si>
  <si>
    <t>KS</t>
  </si>
  <si>
    <t>Pol2</t>
  </si>
  <si>
    <t>Istič PL6 - 20A/3P/B, 6kA</t>
  </si>
  <si>
    <t>Pol3</t>
  </si>
  <si>
    <t>FLP-B+C MAXI V/2</t>
  </si>
  <si>
    <t>Pol4</t>
  </si>
  <si>
    <t>Modulárny vypínač IS - 1P/32A - 276266</t>
  </si>
  <si>
    <t>Pol5</t>
  </si>
  <si>
    <t>Prúdový chránič s nadprúdovou ochranou 16/1+N/B/30mA</t>
  </si>
  <si>
    <t>Pol6</t>
  </si>
  <si>
    <t>Prúdový chránič s nadprúdovou ochranou 10/1+N/B/30mA</t>
  </si>
  <si>
    <t>Pol7</t>
  </si>
  <si>
    <t>Modulárna zásuvka na DIN lištu, s LED indikáciou, 16A, 230V</t>
  </si>
  <si>
    <t>Pol8</t>
  </si>
  <si>
    <t>Vodič CYYzž 16</t>
  </si>
  <si>
    <t>Pol9</t>
  </si>
  <si>
    <t>Kábel pevný CYKY-J 5x6 PVC</t>
  </si>
  <si>
    <t>Pol10</t>
  </si>
  <si>
    <t>Kábel pevný CYKY-J 4x6 PVC</t>
  </si>
  <si>
    <t>Pol11</t>
  </si>
  <si>
    <t>Poistka FU 35A gG PHN000</t>
  </si>
  <si>
    <t>Pol12</t>
  </si>
  <si>
    <t>Páska uzemňovacia, rozmer 30x4mm, 25kg</t>
  </si>
  <si>
    <t>Pol13</t>
  </si>
  <si>
    <t>Uzemňovacia svorka SR 03</t>
  </si>
  <si>
    <t>Pol14</t>
  </si>
  <si>
    <t>Rozvádzač optický STĹPIKOVÝ 1420/400/250 – plastový so zámkom, podstavec pre montáž do zeme. Rozmer: (v1420xš400xh250)mm</t>
  </si>
  <si>
    <t>Pol15</t>
  </si>
  <si>
    <t>Ohybná chránička KOPOFLEX® KF 09040 BA, 40mm, 450N</t>
  </si>
  <si>
    <t>Pol16</t>
  </si>
  <si>
    <t>Ohybná chránička KOPOFLEX® KF 09050 BB, 50mm, 450N</t>
  </si>
  <si>
    <t>Pol17</t>
  </si>
  <si>
    <t>HDPE 14/10</t>
  </si>
  <si>
    <t>Pol18</t>
  </si>
  <si>
    <t>Kábel pevný CYKY-J 3x2,5 PVC</t>
  </si>
  <si>
    <t>Pol19</t>
  </si>
  <si>
    <t>Fólia výstražná 300x0,08mm, PE červená s bleskom</t>
  </si>
  <si>
    <t>Pol20</t>
  </si>
  <si>
    <t>Montážna pena 300 ml</t>
  </si>
  <si>
    <t>Pol21</t>
  </si>
  <si>
    <t>Zinkový sprej 400ML</t>
  </si>
  <si>
    <t>Pol22</t>
  </si>
  <si>
    <t>Podružný material ( skrutky, matice, podložky, návlačky, výstražné nápisy..)</t>
  </si>
  <si>
    <t>%</t>
  </si>
  <si>
    <t>Pol23</t>
  </si>
  <si>
    <t>Hĺbenie kabel. Ryhy 30 x 70 cm, Zem TR 3-4, ručne</t>
  </si>
  <si>
    <t>Pol24</t>
  </si>
  <si>
    <t>Zához kábel. Ryhy 30 x 70 cm, Zem tr. 3-4, ručne</t>
  </si>
  <si>
    <t>Pol25</t>
  </si>
  <si>
    <t>Pripojenie kábla do rozvádzača</t>
  </si>
  <si>
    <t>Pol26</t>
  </si>
  <si>
    <t>Provizorna uprava terenu zeminou tr. 3-4</t>
  </si>
  <si>
    <t>M2</t>
  </si>
  <si>
    <t>52</t>
  </si>
  <si>
    <t>Pol27</t>
  </si>
  <si>
    <t>Asfaltizácia chodníka, cesty</t>
  </si>
  <si>
    <t>54</t>
  </si>
  <si>
    <t>Pol28</t>
  </si>
  <si>
    <t>Uloženie kábla do zeme</t>
  </si>
  <si>
    <t>56</t>
  </si>
  <si>
    <t>Pol29</t>
  </si>
  <si>
    <t>Vytýčenie trasy kábla</t>
  </si>
  <si>
    <t>Nh</t>
  </si>
  <si>
    <t>58</t>
  </si>
  <si>
    <t>Pol30</t>
  </si>
  <si>
    <t>Elektroinštalačné práce</t>
  </si>
  <si>
    <t>60</t>
  </si>
  <si>
    <t>Pol31</t>
  </si>
  <si>
    <t>Kompletné vyskúšanie</t>
  </si>
  <si>
    <t>62</t>
  </si>
  <si>
    <t>Pol32</t>
  </si>
  <si>
    <t>Revízie</t>
  </si>
  <si>
    <t>64</t>
  </si>
  <si>
    <t>SO 04 - Verejné osvetlenie prístupového chodníka</t>
  </si>
  <si>
    <t>Pol33</t>
  </si>
  <si>
    <t>Stožiar SAL-4 B60</t>
  </si>
  <si>
    <t>Pol34</t>
  </si>
  <si>
    <t>Svietidlo AVENIDA LENS LED, 19W, 2450LM, 3000K, IP66, O30</t>
  </si>
  <si>
    <t>Pol35</t>
  </si>
  <si>
    <t>Betónový základ B-50 s montážnymi prvkami.</t>
  </si>
  <si>
    <t>Pol36</t>
  </si>
  <si>
    <t>Betónový žľab na káble TK-1 1000x175x125</t>
  </si>
  <si>
    <t>Pol37</t>
  </si>
  <si>
    <t>DIN 934 M 10 MS mosadzná šesťhranná matica štandardná</t>
  </si>
  <si>
    <t>Pol38</t>
  </si>
  <si>
    <t>DIN 933 M 6x10 MS mosadzá skrutka so 6-hrannou hlavou s celým závitom</t>
  </si>
  <si>
    <t>Pol39</t>
  </si>
  <si>
    <t>Kruhový vodič FeZn Ø10mm (guľatina)</t>
  </si>
  <si>
    <t>KG</t>
  </si>
  <si>
    <t>Pol40</t>
  </si>
  <si>
    <t>SP 1 - Pripojovacia svorka Ø8-10 mm pre spojenie kovových súčiastok</t>
  </si>
  <si>
    <t>Pol41</t>
  </si>
  <si>
    <t>SLP-275 V/2 Zvodič prepätia SPD T2</t>
  </si>
  <si>
    <t>Pol42</t>
  </si>
  <si>
    <t>Elektrovýzbroj do stožiarov verejného osvetlenia</t>
  </si>
  <si>
    <t>Pol43</t>
  </si>
  <si>
    <t>Pol44</t>
  </si>
  <si>
    <t>Hĺbenie kabel. Ryhy 30 x 70 cm, Zem TR 3-4, strojom</t>
  </si>
  <si>
    <t>Pol45</t>
  </si>
  <si>
    <t>Zához kábel. Ryhy 30 x 70 cm, Zem tr. 3-4, strojom</t>
  </si>
  <si>
    <t>Pol46</t>
  </si>
  <si>
    <t>Rezanie asfaltu</t>
  </si>
  <si>
    <t>SO 05 - Preložka elektrických sieti ŽSR</t>
  </si>
  <si>
    <t>Pol47</t>
  </si>
  <si>
    <t>Káblová spojka 1-SVCZ-M 3,5x185-240 zmršťovacia súprava so spojovačmi 3x95-240mm² + 1x25-150mm²</t>
  </si>
  <si>
    <t>Pol48</t>
  </si>
  <si>
    <t>Káblová spojka 1-SVCZ-M 4x35-70(95) zmršťovacia súprava so skrutk.spojovačmi 4x35-95mm²</t>
  </si>
  <si>
    <t>Pol49</t>
  </si>
  <si>
    <t>Kábel AYKY-J 3x240+120</t>
  </si>
  <si>
    <t>Pol50</t>
  </si>
  <si>
    <t>Rúrka ohybná, 450N/5cm,-25až60°C,PE-HD, FXKVR 110</t>
  </si>
  <si>
    <t>Pol51</t>
  </si>
  <si>
    <t>Rúrka FXKVR 75</t>
  </si>
  <si>
    <t>Pol52</t>
  </si>
  <si>
    <t>Kábel pevný AYKY-J 4x35 PVC</t>
  </si>
  <si>
    <t>Pol53</t>
  </si>
  <si>
    <t>Škárový piesok 0,1-0,8 mm, 20kg</t>
  </si>
  <si>
    <t>Pol54</t>
  </si>
  <si>
    <t>Pol55</t>
  </si>
  <si>
    <t>Spojkovanie kábla</t>
  </si>
  <si>
    <t>Modernizácia prestupového terminálu Dopravného podniku mesta Martin, s.r.o. a Železníc Slovenskej republiky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</si>
</sst>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opLeftCell="A85" workbookViewId="0">
      <selection activeCell="V109" sqref="V109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71093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7.049999999999997" customHeight="1">
      <c r="AR2" s="167" t="s">
        <v>5</v>
      </c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S2" s="13" t="s">
        <v>6</v>
      </c>
      <c r="BT2" s="13" t="s">
        <v>7</v>
      </c>
    </row>
    <row r="3" spans="1:74" ht="7.0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5.0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182" t="s">
        <v>13</v>
      </c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R5" s="16"/>
      <c r="BE5" s="179" t="s">
        <v>14</v>
      </c>
      <c r="BS5" s="13" t="s">
        <v>6</v>
      </c>
    </row>
    <row r="6" spans="1:74" ht="37.049999999999997" customHeight="1">
      <c r="B6" s="16"/>
      <c r="D6" s="22" t="s">
        <v>15</v>
      </c>
      <c r="K6" s="183" t="s">
        <v>516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R6" s="16"/>
      <c r="BE6" s="180"/>
      <c r="BS6" s="13" t="s">
        <v>6</v>
      </c>
    </row>
    <row r="7" spans="1:74" ht="12" customHeight="1">
      <c r="B7" s="16"/>
      <c r="D7" s="23" t="s">
        <v>16</v>
      </c>
      <c r="K7" s="21" t="s">
        <v>1</v>
      </c>
      <c r="AK7" s="23" t="s">
        <v>17</v>
      </c>
      <c r="AN7" s="21" t="s">
        <v>1</v>
      </c>
      <c r="AR7" s="16"/>
      <c r="BE7" s="180"/>
      <c r="BS7" s="13" t="s">
        <v>6</v>
      </c>
    </row>
    <row r="8" spans="1:74" ht="12" customHeight="1">
      <c r="B8" s="16"/>
      <c r="D8" s="23" t="s">
        <v>18</v>
      </c>
      <c r="K8" s="21" t="s">
        <v>19</v>
      </c>
      <c r="AK8" s="23" t="s">
        <v>20</v>
      </c>
      <c r="AN8" s="24" t="s">
        <v>21</v>
      </c>
      <c r="AR8" s="16"/>
      <c r="BE8" s="180"/>
      <c r="BS8" s="13" t="s">
        <v>6</v>
      </c>
    </row>
    <row r="9" spans="1:74" ht="14.4" customHeight="1">
      <c r="B9" s="16"/>
      <c r="AR9" s="16"/>
      <c r="BE9" s="180"/>
      <c r="BS9" s="13" t="s">
        <v>6</v>
      </c>
    </row>
    <row r="10" spans="1:74" ht="12" customHeight="1">
      <c r="B10" s="16"/>
      <c r="D10" s="23" t="s">
        <v>22</v>
      </c>
      <c r="AK10" s="23" t="s">
        <v>23</v>
      </c>
      <c r="AN10" s="21" t="s">
        <v>1</v>
      </c>
      <c r="AR10" s="16"/>
      <c r="BE10" s="180"/>
      <c r="BS10" s="13" t="s">
        <v>6</v>
      </c>
    </row>
    <row r="11" spans="1:74" ht="18.45" customHeight="1">
      <c r="B11" s="16"/>
      <c r="E11" s="21" t="s">
        <v>24</v>
      </c>
      <c r="AK11" s="23" t="s">
        <v>25</v>
      </c>
      <c r="AN11" s="21" t="s">
        <v>1</v>
      </c>
      <c r="AR11" s="16"/>
      <c r="BE11" s="180"/>
      <c r="BS11" s="13" t="s">
        <v>6</v>
      </c>
    </row>
    <row r="12" spans="1:74" ht="7.05" customHeight="1">
      <c r="B12" s="16"/>
      <c r="AR12" s="16"/>
      <c r="BE12" s="180"/>
      <c r="BS12" s="13" t="s">
        <v>6</v>
      </c>
    </row>
    <row r="13" spans="1:74" ht="12" customHeight="1">
      <c r="B13" s="16"/>
      <c r="D13" s="23" t="s">
        <v>26</v>
      </c>
      <c r="AK13" s="23" t="s">
        <v>23</v>
      </c>
      <c r="AN13" s="25" t="s">
        <v>27</v>
      </c>
      <c r="AR13" s="16"/>
      <c r="BE13" s="180"/>
      <c r="BS13" s="13" t="s">
        <v>6</v>
      </c>
    </row>
    <row r="14" spans="1:74" ht="13.2">
      <c r="B14" s="16"/>
      <c r="E14" s="184" t="s">
        <v>27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23" t="s">
        <v>25</v>
      </c>
      <c r="AN14" s="25" t="s">
        <v>27</v>
      </c>
      <c r="AR14" s="16"/>
      <c r="BE14" s="180"/>
      <c r="BS14" s="13" t="s">
        <v>6</v>
      </c>
    </row>
    <row r="15" spans="1:74" ht="7.05" customHeight="1">
      <c r="B15" s="16"/>
      <c r="AR15" s="16"/>
      <c r="BE15" s="180"/>
      <c r="BS15" s="13" t="s">
        <v>3</v>
      </c>
    </row>
    <row r="16" spans="1:74" ht="12" customHeight="1">
      <c r="B16" s="16"/>
      <c r="D16" s="23" t="s">
        <v>28</v>
      </c>
      <c r="AK16" s="23" t="s">
        <v>23</v>
      </c>
      <c r="AN16" s="21" t="s">
        <v>1</v>
      </c>
      <c r="AR16" s="16"/>
      <c r="BE16" s="180"/>
      <c r="BS16" s="13" t="s">
        <v>3</v>
      </c>
    </row>
    <row r="17" spans="2:71" ht="18.45" customHeight="1">
      <c r="B17" s="16"/>
      <c r="E17" s="21" t="s">
        <v>24</v>
      </c>
      <c r="AK17" s="23" t="s">
        <v>25</v>
      </c>
      <c r="AN17" s="21" t="s">
        <v>1</v>
      </c>
      <c r="AR17" s="16"/>
      <c r="BE17" s="180"/>
      <c r="BS17" s="13" t="s">
        <v>29</v>
      </c>
    </row>
    <row r="18" spans="2:71" ht="7.05" customHeight="1">
      <c r="B18" s="16"/>
      <c r="AR18" s="16"/>
      <c r="BE18" s="180"/>
      <c r="BS18" s="13" t="s">
        <v>6</v>
      </c>
    </row>
    <row r="19" spans="2:71" ht="12" customHeight="1">
      <c r="B19" s="16"/>
      <c r="D19" s="23" t="s">
        <v>30</v>
      </c>
      <c r="AK19" s="23" t="s">
        <v>23</v>
      </c>
      <c r="AN19" s="21" t="s">
        <v>1</v>
      </c>
      <c r="AR19" s="16"/>
      <c r="BE19" s="180"/>
      <c r="BS19" s="13" t="s">
        <v>6</v>
      </c>
    </row>
    <row r="20" spans="2:71" ht="18.45" customHeight="1">
      <c r="B20" s="16"/>
      <c r="E20" s="21" t="s">
        <v>31</v>
      </c>
      <c r="AK20" s="23" t="s">
        <v>25</v>
      </c>
      <c r="AN20" s="21" t="s">
        <v>1</v>
      </c>
      <c r="AR20" s="16"/>
      <c r="BE20" s="180"/>
      <c r="BS20" s="13" t="s">
        <v>29</v>
      </c>
    </row>
    <row r="21" spans="2:71" ht="7.05" customHeight="1">
      <c r="B21" s="16"/>
      <c r="AR21" s="16"/>
      <c r="BE21" s="180"/>
    </row>
    <row r="22" spans="2:71" ht="12" customHeight="1">
      <c r="B22" s="16"/>
      <c r="D22" s="23" t="s">
        <v>32</v>
      </c>
      <c r="AR22" s="16"/>
      <c r="BE22" s="180"/>
    </row>
    <row r="23" spans="2:71" ht="16.5" customHeight="1">
      <c r="B23" s="16"/>
      <c r="E23" s="186" t="s">
        <v>1</v>
      </c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R23" s="16"/>
      <c r="BE23" s="180"/>
    </row>
    <row r="24" spans="2:71" ht="7.05" customHeight="1">
      <c r="B24" s="16"/>
      <c r="AR24" s="16"/>
      <c r="BE24" s="180"/>
    </row>
    <row r="25" spans="2:71" ht="7.0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80"/>
    </row>
    <row r="26" spans="2:71" s="1" customFormat="1" ht="25.95" customHeight="1">
      <c r="B26" s="28"/>
      <c r="D26" s="29" t="s">
        <v>33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87">
        <f>ROUND(AG94,2)</f>
        <v>0</v>
      </c>
      <c r="AL26" s="188"/>
      <c r="AM26" s="188"/>
      <c r="AN26" s="188"/>
      <c r="AO26" s="188"/>
      <c r="AR26" s="28"/>
      <c r="BE26" s="180"/>
    </row>
    <row r="27" spans="2:71" s="1" customFormat="1" ht="7.05" customHeight="1">
      <c r="B27" s="28"/>
      <c r="AR27" s="28"/>
      <c r="BE27" s="180"/>
    </row>
    <row r="28" spans="2:71" s="1" customFormat="1" ht="13.2">
      <c r="B28" s="28"/>
      <c r="L28" s="189" t="s">
        <v>34</v>
      </c>
      <c r="M28" s="189"/>
      <c r="N28" s="189"/>
      <c r="O28" s="189"/>
      <c r="P28" s="189"/>
      <c r="W28" s="189" t="s">
        <v>35</v>
      </c>
      <c r="X28" s="189"/>
      <c r="Y28" s="189"/>
      <c r="Z28" s="189"/>
      <c r="AA28" s="189"/>
      <c r="AB28" s="189"/>
      <c r="AC28" s="189"/>
      <c r="AD28" s="189"/>
      <c r="AE28" s="189"/>
      <c r="AK28" s="189" t="s">
        <v>36</v>
      </c>
      <c r="AL28" s="189"/>
      <c r="AM28" s="189"/>
      <c r="AN28" s="189"/>
      <c r="AO28" s="189"/>
      <c r="AR28" s="28"/>
      <c r="BE28" s="180"/>
    </row>
    <row r="29" spans="2:71" s="2" customFormat="1" ht="14.4" customHeight="1">
      <c r="B29" s="32"/>
      <c r="D29" s="23" t="s">
        <v>37</v>
      </c>
      <c r="F29" s="33" t="s">
        <v>38</v>
      </c>
      <c r="L29" s="171">
        <v>0.2</v>
      </c>
      <c r="M29" s="170"/>
      <c r="N29" s="170"/>
      <c r="O29" s="170"/>
      <c r="P29" s="170"/>
      <c r="Q29" s="34"/>
      <c r="R29" s="34"/>
      <c r="S29" s="34"/>
      <c r="T29" s="34"/>
      <c r="U29" s="34"/>
      <c r="V29" s="34"/>
      <c r="W29" s="169">
        <f>ROUND(AZ94, 2)</f>
        <v>0</v>
      </c>
      <c r="X29" s="170"/>
      <c r="Y29" s="170"/>
      <c r="Z29" s="170"/>
      <c r="AA29" s="170"/>
      <c r="AB29" s="170"/>
      <c r="AC29" s="170"/>
      <c r="AD29" s="170"/>
      <c r="AE29" s="170"/>
      <c r="AF29" s="34"/>
      <c r="AG29" s="34"/>
      <c r="AH29" s="34"/>
      <c r="AI29" s="34"/>
      <c r="AJ29" s="34"/>
      <c r="AK29" s="169">
        <f>ROUND(AV94, 2)</f>
        <v>0</v>
      </c>
      <c r="AL29" s="170"/>
      <c r="AM29" s="170"/>
      <c r="AN29" s="170"/>
      <c r="AO29" s="170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81"/>
    </row>
    <row r="30" spans="2:71" s="2" customFormat="1" ht="14.4" customHeight="1">
      <c r="B30" s="32"/>
      <c r="F30" s="33" t="s">
        <v>39</v>
      </c>
      <c r="L30" s="171">
        <v>0.2</v>
      </c>
      <c r="M30" s="170"/>
      <c r="N30" s="170"/>
      <c r="O30" s="170"/>
      <c r="P30" s="170"/>
      <c r="Q30" s="34"/>
      <c r="R30" s="34"/>
      <c r="S30" s="34"/>
      <c r="T30" s="34"/>
      <c r="U30" s="34"/>
      <c r="V30" s="34"/>
      <c r="W30" s="169">
        <f>ROUND(BA94, 2)</f>
        <v>0</v>
      </c>
      <c r="X30" s="170"/>
      <c r="Y30" s="170"/>
      <c r="Z30" s="170"/>
      <c r="AA30" s="170"/>
      <c r="AB30" s="170"/>
      <c r="AC30" s="170"/>
      <c r="AD30" s="170"/>
      <c r="AE30" s="170"/>
      <c r="AF30" s="34"/>
      <c r="AG30" s="34"/>
      <c r="AH30" s="34"/>
      <c r="AI30" s="34"/>
      <c r="AJ30" s="34"/>
      <c r="AK30" s="169">
        <f>ROUND(AW94, 2)</f>
        <v>0</v>
      </c>
      <c r="AL30" s="170"/>
      <c r="AM30" s="170"/>
      <c r="AN30" s="170"/>
      <c r="AO30" s="170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81"/>
    </row>
    <row r="31" spans="2:71" s="2" customFormat="1" ht="14.4" hidden="1" customHeight="1">
      <c r="B31" s="32"/>
      <c r="F31" s="23" t="s">
        <v>40</v>
      </c>
      <c r="L31" s="178">
        <v>0.2</v>
      </c>
      <c r="M31" s="177"/>
      <c r="N31" s="177"/>
      <c r="O31" s="177"/>
      <c r="P31" s="177"/>
      <c r="W31" s="176">
        <f>ROUND(BB94, 2)</f>
        <v>0</v>
      </c>
      <c r="X31" s="177"/>
      <c r="Y31" s="177"/>
      <c r="Z31" s="177"/>
      <c r="AA31" s="177"/>
      <c r="AB31" s="177"/>
      <c r="AC31" s="177"/>
      <c r="AD31" s="177"/>
      <c r="AE31" s="177"/>
      <c r="AK31" s="176">
        <v>0</v>
      </c>
      <c r="AL31" s="177"/>
      <c r="AM31" s="177"/>
      <c r="AN31" s="177"/>
      <c r="AO31" s="177"/>
      <c r="AR31" s="32"/>
      <c r="BE31" s="181"/>
    </row>
    <row r="32" spans="2:71" s="2" customFormat="1" ht="14.4" hidden="1" customHeight="1">
      <c r="B32" s="32"/>
      <c r="F32" s="23" t="s">
        <v>41</v>
      </c>
      <c r="L32" s="178">
        <v>0.2</v>
      </c>
      <c r="M32" s="177"/>
      <c r="N32" s="177"/>
      <c r="O32" s="177"/>
      <c r="P32" s="177"/>
      <c r="W32" s="176">
        <f>ROUND(BC94, 2)</f>
        <v>0</v>
      </c>
      <c r="X32" s="177"/>
      <c r="Y32" s="177"/>
      <c r="Z32" s="177"/>
      <c r="AA32" s="177"/>
      <c r="AB32" s="177"/>
      <c r="AC32" s="177"/>
      <c r="AD32" s="177"/>
      <c r="AE32" s="177"/>
      <c r="AK32" s="176">
        <v>0</v>
      </c>
      <c r="AL32" s="177"/>
      <c r="AM32" s="177"/>
      <c r="AN32" s="177"/>
      <c r="AO32" s="177"/>
      <c r="AR32" s="32"/>
      <c r="BE32" s="181"/>
    </row>
    <row r="33" spans="2:57" s="2" customFormat="1" ht="14.4" hidden="1" customHeight="1">
      <c r="B33" s="32"/>
      <c r="F33" s="33" t="s">
        <v>42</v>
      </c>
      <c r="L33" s="171">
        <v>0</v>
      </c>
      <c r="M33" s="170"/>
      <c r="N33" s="170"/>
      <c r="O33" s="170"/>
      <c r="P33" s="170"/>
      <c r="Q33" s="34"/>
      <c r="R33" s="34"/>
      <c r="S33" s="34"/>
      <c r="T33" s="34"/>
      <c r="U33" s="34"/>
      <c r="V33" s="34"/>
      <c r="W33" s="169">
        <f>ROUND(BD94, 2)</f>
        <v>0</v>
      </c>
      <c r="X33" s="170"/>
      <c r="Y33" s="170"/>
      <c r="Z33" s="170"/>
      <c r="AA33" s="170"/>
      <c r="AB33" s="170"/>
      <c r="AC33" s="170"/>
      <c r="AD33" s="170"/>
      <c r="AE33" s="170"/>
      <c r="AF33" s="34"/>
      <c r="AG33" s="34"/>
      <c r="AH33" s="34"/>
      <c r="AI33" s="34"/>
      <c r="AJ33" s="34"/>
      <c r="AK33" s="169">
        <v>0</v>
      </c>
      <c r="AL33" s="170"/>
      <c r="AM33" s="170"/>
      <c r="AN33" s="170"/>
      <c r="AO33" s="170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81"/>
    </row>
    <row r="34" spans="2:57" s="1" customFormat="1" ht="7.05" customHeight="1">
      <c r="B34" s="28"/>
      <c r="AR34" s="28"/>
      <c r="BE34" s="180"/>
    </row>
    <row r="35" spans="2:57" s="1" customFormat="1" ht="25.95" customHeight="1">
      <c r="B35" s="28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175" t="s">
        <v>45</v>
      </c>
      <c r="Y35" s="173"/>
      <c r="Z35" s="173"/>
      <c r="AA35" s="173"/>
      <c r="AB35" s="173"/>
      <c r="AC35" s="38"/>
      <c r="AD35" s="38"/>
      <c r="AE35" s="38"/>
      <c r="AF35" s="38"/>
      <c r="AG35" s="38"/>
      <c r="AH35" s="38"/>
      <c r="AI35" s="38"/>
      <c r="AJ35" s="38"/>
      <c r="AK35" s="172">
        <f>SUM(AK26:AK33)</f>
        <v>0</v>
      </c>
      <c r="AL35" s="173"/>
      <c r="AM35" s="173"/>
      <c r="AN35" s="173"/>
      <c r="AO35" s="174"/>
      <c r="AP35" s="36"/>
      <c r="AQ35" s="36"/>
      <c r="AR35" s="28"/>
    </row>
    <row r="36" spans="2:57" s="1" customFormat="1" ht="7.05" customHeight="1">
      <c r="B36" s="28"/>
      <c r="AR36" s="28"/>
    </row>
    <row r="37" spans="2:57" s="1" customFormat="1" ht="14.4" customHeight="1">
      <c r="B37" s="28"/>
      <c r="AR37" s="28"/>
    </row>
    <row r="38" spans="2:57" ht="14.4" customHeight="1">
      <c r="B38" s="16"/>
      <c r="AR38" s="16"/>
    </row>
    <row r="39" spans="2:57" ht="14.4" customHeight="1">
      <c r="B39" s="16"/>
      <c r="AR39" s="16"/>
    </row>
    <row r="40" spans="2:57" ht="14.4" customHeight="1">
      <c r="B40" s="16"/>
      <c r="AR40" s="16"/>
    </row>
    <row r="41" spans="2:57" ht="14.4" customHeight="1">
      <c r="B41" s="16"/>
      <c r="AR41" s="16"/>
    </row>
    <row r="42" spans="2:57" ht="14.4" customHeight="1">
      <c r="B42" s="16"/>
      <c r="AR42" s="16"/>
    </row>
    <row r="43" spans="2:57" ht="14.4" customHeight="1">
      <c r="B43" s="16"/>
      <c r="AR43" s="16"/>
    </row>
    <row r="44" spans="2:57" ht="14.4" customHeight="1">
      <c r="B44" s="16"/>
      <c r="AR44" s="16"/>
    </row>
    <row r="45" spans="2:57" ht="14.4" customHeight="1">
      <c r="B45" s="16"/>
      <c r="AR45" s="16"/>
    </row>
    <row r="46" spans="2:57" ht="14.4" customHeight="1">
      <c r="B46" s="16"/>
      <c r="AR46" s="16"/>
    </row>
    <row r="47" spans="2:57" ht="14.4" customHeight="1">
      <c r="B47" s="16"/>
      <c r="AR47" s="16"/>
    </row>
    <row r="48" spans="2:57" ht="14.4" customHeight="1">
      <c r="B48" s="16"/>
      <c r="AR48" s="16"/>
    </row>
    <row r="49" spans="2:44" s="1" customFormat="1" ht="14.4" customHeight="1">
      <c r="B49" s="28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3.2">
      <c r="B60" s="28"/>
      <c r="D60" s="42" t="s">
        <v>48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49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48</v>
      </c>
      <c r="AI60" s="30"/>
      <c r="AJ60" s="30"/>
      <c r="AK60" s="30"/>
      <c r="AL60" s="30"/>
      <c r="AM60" s="42" t="s">
        <v>49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.2">
      <c r="B64" s="28"/>
      <c r="D64" s="40" t="s">
        <v>50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51</v>
      </c>
      <c r="AI64" s="41"/>
      <c r="AJ64" s="41"/>
      <c r="AK64" s="41"/>
      <c r="AL64" s="41"/>
      <c r="AM64" s="41"/>
      <c r="AN64" s="41"/>
      <c r="AO64" s="41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3.2">
      <c r="B75" s="28"/>
      <c r="D75" s="42" t="s">
        <v>48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49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48</v>
      </c>
      <c r="AI75" s="30"/>
      <c r="AJ75" s="30"/>
      <c r="AK75" s="30"/>
      <c r="AL75" s="30"/>
      <c r="AM75" s="42" t="s">
        <v>49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7.0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7.0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5.05" customHeight="1">
      <c r="B82" s="28"/>
      <c r="C82" s="17" t="s">
        <v>52</v>
      </c>
      <c r="AR82" s="28"/>
    </row>
    <row r="83" spans="1:91" s="1" customFormat="1" ht="7.05" customHeight="1">
      <c r="B83" s="28"/>
      <c r="AR83" s="28"/>
    </row>
    <row r="84" spans="1:91" s="3" customFormat="1" ht="12" customHeight="1">
      <c r="B84" s="47"/>
      <c r="C84" s="23" t="s">
        <v>12</v>
      </c>
      <c r="L84" s="3" t="str">
        <f>K5</f>
        <v>2024/06</v>
      </c>
      <c r="AR84" s="47"/>
    </row>
    <row r="85" spans="1:91" s="4" customFormat="1" ht="37.049999999999997" customHeight="1">
      <c r="B85" s="48"/>
      <c r="C85" s="49" t="s">
        <v>15</v>
      </c>
      <c r="L85" s="200" t="str">
        <f>K6</f>
        <v>Modernizácia prestupového terminálu Dopravného podniku mesta Martin, s.r.o. a Železníc Slovenskej republiky</v>
      </c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R85" s="48"/>
    </row>
    <row r="86" spans="1:91" s="1" customFormat="1" ht="7.05" customHeight="1">
      <c r="B86" s="28"/>
      <c r="AR86" s="28"/>
    </row>
    <row r="87" spans="1:91" s="1" customFormat="1" ht="12" customHeight="1">
      <c r="B87" s="28"/>
      <c r="C87" s="23" t="s">
        <v>18</v>
      </c>
      <c r="L87" s="50" t="str">
        <f>IF(K8="","",K8)</f>
        <v>Vrútky</v>
      </c>
      <c r="AI87" s="23" t="s">
        <v>20</v>
      </c>
      <c r="AM87" s="202" t="str">
        <f>IF(AN8= "","",AN8)</f>
        <v>16. 3. 2024</v>
      </c>
      <c r="AN87" s="202"/>
      <c r="AR87" s="28"/>
    </row>
    <row r="88" spans="1:91" s="1" customFormat="1" ht="7.05" customHeight="1">
      <c r="B88" s="28"/>
      <c r="AR88" s="28"/>
    </row>
    <row r="89" spans="1:91" s="1" customFormat="1" ht="15.15" customHeight="1">
      <c r="B89" s="28"/>
      <c r="C89" s="23" t="s">
        <v>22</v>
      </c>
      <c r="L89" s="3" t="str">
        <f>IF(E11= "","",E11)</f>
        <v xml:space="preserve"> </v>
      </c>
      <c r="AI89" s="23" t="s">
        <v>28</v>
      </c>
      <c r="AM89" s="203" t="str">
        <f>IF(E17="","",E17)</f>
        <v xml:space="preserve"> </v>
      </c>
      <c r="AN89" s="204"/>
      <c r="AO89" s="204"/>
      <c r="AP89" s="204"/>
      <c r="AR89" s="28"/>
      <c r="AS89" s="205" t="s">
        <v>53</v>
      </c>
      <c r="AT89" s="206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15" customHeight="1">
      <c r="B90" s="28"/>
      <c r="C90" s="23" t="s">
        <v>26</v>
      </c>
      <c r="L90" s="3" t="str">
        <f>IF(E14= "Vyplň údaj","",E14)</f>
        <v/>
      </c>
      <c r="AI90" s="23" t="s">
        <v>30</v>
      </c>
      <c r="AM90" s="203" t="str">
        <f>IF(E20="","",E20)</f>
        <v>Ing. Adamčiaková</v>
      </c>
      <c r="AN90" s="204"/>
      <c r="AO90" s="204"/>
      <c r="AP90" s="204"/>
      <c r="AR90" s="28"/>
      <c r="AS90" s="207"/>
      <c r="AT90" s="208"/>
      <c r="BD90" s="55"/>
    </row>
    <row r="91" spans="1:91" s="1" customFormat="1" ht="10.8" customHeight="1">
      <c r="B91" s="28"/>
      <c r="AR91" s="28"/>
      <c r="AS91" s="207"/>
      <c r="AT91" s="208"/>
      <c r="BD91" s="55"/>
    </row>
    <row r="92" spans="1:91" s="1" customFormat="1" ht="29.25" customHeight="1">
      <c r="B92" s="28"/>
      <c r="C92" s="193" t="s">
        <v>54</v>
      </c>
      <c r="D92" s="194"/>
      <c r="E92" s="194"/>
      <c r="F92" s="194"/>
      <c r="G92" s="194"/>
      <c r="H92" s="56"/>
      <c r="I92" s="196" t="s">
        <v>55</v>
      </c>
      <c r="J92" s="194"/>
      <c r="K92" s="194"/>
      <c r="L92" s="194"/>
      <c r="M92" s="194"/>
      <c r="N92" s="194"/>
      <c r="O92" s="194"/>
      <c r="P92" s="194"/>
      <c r="Q92" s="194"/>
      <c r="R92" s="194"/>
      <c r="S92" s="194"/>
      <c r="T92" s="194"/>
      <c r="U92" s="194"/>
      <c r="V92" s="194"/>
      <c r="W92" s="194"/>
      <c r="X92" s="194"/>
      <c r="Y92" s="194"/>
      <c r="Z92" s="194"/>
      <c r="AA92" s="194"/>
      <c r="AB92" s="194"/>
      <c r="AC92" s="194"/>
      <c r="AD92" s="194"/>
      <c r="AE92" s="194"/>
      <c r="AF92" s="194"/>
      <c r="AG92" s="195" t="s">
        <v>56</v>
      </c>
      <c r="AH92" s="194"/>
      <c r="AI92" s="194"/>
      <c r="AJ92" s="194"/>
      <c r="AK92" s="194"/>
      <c r="AL92" s="194"/>
      <c r="AM92" s="194"/>
      <c r="AN92" s="196" t="s">
        <v>57</v>
      </c>
      <c r="AO92" s="194"/>
      <c r="AP92" s="197"/>
      <c r="AQ92" s="57" t="s">
        <v>58</v>
      </c>
      <c r="AR92" s="28"/>
      <c r="AS92" s="58" t="s">
        <v>59</v>
      </c>
      <c r="AT92" s="59" t="s">
        <v>60</v>
      </c>
      <c r="AU92" s="59" t="s">
        <v>61</v>
      </c>
      <c r="AV92" s="59" t="s">
        <v>62</v>
      </c>
      <c r="AW92" s="59" t="s">
        <v>63</v>
      </c>
      <c r="AX92" s="59" t="s">
        <v>64</v>
      </c>
      <c r="AY92" s="59" t="s">
        <v>65</v>
      </c>
      <c r="AZ92" s="59" t="s">
        <v>66</v>
      </c>
      <c r="BA92" s="59" t="s">
        <v>67</v>
      </c>
      <c r="BB92" s="59" t="s">
        <v>68</v>
      </c>
      <c r="BC92" s="59" t="s">
        <v>69</v>
      </c>
      <c r="BD92" s="60" t="s">
        <v>70</v>
      </c>
    </row>
    <row r="93" spans="1:91" s="1" customFormat="1" ht="10.8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" customHeight="1">
      <c r="B94" s="62"/>
      <c r="C94" s="63" t="s">
        <v>71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98">
        <f>ROUND(SUM(AG95:AG99),2)</f>
        <v>0</v>
      </c>
      <c r="AH94" s="198"/>
      <c r="AI94" s="198"/>
      <c r="AJ94" s="198"/>
      <c r="AK94" s="198"/>
      <c r="AL94" s="198"/>
      <c r="AM94" s="198"/>
      <c r="AN94" s="199">
        <f t="shared" ref="AN94:AN99" si="0">SUM(AG94,AT94)</f>
        <v>0</v>
      </c>
      <c r="AO94" s="199"/>
      <c r="AP94" s="199"/>
      <c r="AQ94" s="66" t="s">
        <v>1</v>
      </c>
      <c r="AR94" s="62"/>
      <c r="AS94" s="67">
        <f>ROUND(SUM(AS95:AS99),2)</f>
        <v>0</v>
      </c>
      <c r="AT94" s="68">
        <f t="shared" ref="AT94:AT99" si="1">ROUND(SUM(AV94:AW94),2)</f>
        <v>0</v>
      </c>
      <c r="AU94" s="69">
        <f>ROUND(SUM(AU95:AU99),5)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ROUND(SUM(AZ95:AZ99),2)</f>
        <v>0</v>
      </c>
      <c r="BA94" s="68">
        <f>ROUND(SUM(BA95:BA99),2)</f>
        <v>0</v>
      </c>
      <c r="BB94" s="68">
        <f>ROUND(SUM(BB95:BB99),2)</f>
        <v>0</v>
      </c>
      <c r="BC94" s="68">
        <f>ROUND(SUM(BC95:BC99),2)</f>
        <v>0</v>
      </c>
      <c r="BD94" s="70">
        <f>ROUND(SUM(BD95:BD99),2)</f>
        <v>0</v>
      </c>
      <c r="BS94" s="71" t="s">
        <v>72</v>
      </c>
      <c r="BT94" s="71" t="s">
        <v>73</v>
      </c>
      <c r="BU94" s="72" t="s">
        <v>74</v>
      </c>
      <c r="BV94" s="71" t="s">
        <v>75</v>
      </c>
      <c r="BW94" s="71" t="s">
        <v>4</v>
      </c>
      <c r="BX94" s="71" t="s">
        <v>76</v>
      </c>
      <c r="CL94" s="71" t="s">
        <v>1</v>
      </c>
    </row>
    <row r="95" spans="1:91" s="6" customFormat="1" ht="16.5" customHeight="1">
      <c r="A95" s="73" t="s">
        <v>77</v>
      </c>
      <c r="B95" s="74"/>
      <c r="C95" s="75"/>
      <c r="D95" s="192" t="s">
        <v>78</v>
      </c>
      <c r="E95" s="192"/>
      <c r="F95" s="192"/>
      <c r="G95" s="192"/>
      <c r="H95" s="192"/>
      <c r="I95" s="76"/>
      <c r="J95" s="192" t="s">
        <v>79</v>
      </c>
      <c r="K95" s="192"/>
      <c r="L95" s="192"/>
      <c r="M95" s="192"/>
      <c r="N95" s="192"/>
      <c r="O95" s="192"/>
      <c r="P95" s="192"/>
      <c r="Q95" s="192"/>
      <c r="R95" s="192"/>
      <c r="S95" s="192"/>
      <c r="T95" s="192"/>
      <c r="U95" s="192"/>
      <c r="V95" s="192"/>
      <c r="W95" s="192"/>
      <c r="X95" s="192"/>
      <c r="Y95" s="192"/>
      <c r="Z95" s="192"/>
      <c r="AA95" s="192"/>
      <c r="AB95" s="192"/>
      <c r="AC95" s="192"/>
      <c r="AD95" s="192"/>
      <c r="AE95" s="192"/>
      <c r="AF95" s="192"/>
      <c r="AG95" s="190">
        <f>'SO 01 - Spevnené plochy a...'!J30</f>
        <v>0</v>
      </c>
      <c r="AH95" s="191"/>
      <c r="AI95" s="191"/>
      <c r="AJ95" s="191"/>
      <c r="AK95" s="191"/>
      <c r="AL95" s="191"/>
      <c r="AM95" s="191"/>
      <c r="AN95" s="190">
        <f t="shared" si="0"/>
        <v>0</v>
      </c>
      <c r="AO95" s="191"/>
      <c r="AP95" s="191"/>
      <c r="AQ95" s="77" t="s">
        <v>80</v>
      </c>
      <c r="AR95" s="74"/>
      <c r="AS95" s="78">
        <v>0</v>
      </c>
      <c r="AT95" s="79">
        <f t="shared" si="1"/>
        <v>0</v>
      </c>
      <c r="AU95" s="80">
        <f>'SO 01 - Spevnené plochy a...'!P125</f>
        <v>0</v>
      </c>
      <c r="AV95" s="79">
        <f>'SO 01 - Spevnené plochy a...'!J33</f>
        <v>0</v>
      </c>
      <c r="AW95" s="79">
        <f>'SO 01 - Spevnené plochy a...'!J34</f>
        <v>0</v>
      </c>
      <c r="AX95" s="79">
        <f>'SO 01 - Spevnené plochy a...'!J35</f>
        <v>0</v>
      </c>
      <c r="AY95" s="79">
        <f>'SO 01 - Spevnené plochy a...'!J36</f>
        <v>0</v>
      </c>
      <c r="AZ95" s="79">
        <f>'SO 01 - Spevnené plochy a...'!F33</f>
        <v>0</v>
      </c>
      <c r="BA95" s="79">
        <f>'SO 01 - Spevnené plochy a...'!F34</f>
        <v>0</v>
      </c>
      <c r="BB95" s="79">
        <f>'SO 01 - Spevnené plochy a...'!F35</f>
        <v>0</v>
      </c>
      <c r="BC95" s="79">
        <f>'SO 01 - Spevnené plochy a...'!F36</f>
        <v>0</v>
      </c>
      <c r="BD95" s="81">
        <f>'SO 01 - Spevnené plochy a...'!F37</f>
        <v>0</v>
      </c>
      <c r="BT95" s="82" t="s">
        <v>81</v>
      </c>
      <c r="BV95" s="82" t="s">
        <v>75</v>
      </c>
      <c r="BW95" s="82" t="s">
        <v>82</v>
      </c>
      <c r="BX95" s="82" t="s">
        <v>4</v>
      </c>
      <c r="CL95" s="82" t="s">
        <v>1</v>
      </c>
      <c r="CM95" s="82" t="s">
        <v>73</v>
      </c>
    </row>
    <row r="96" spans="1:91" s="6" customFormat="1" ht="16.5" customHeight="1">
      <c r="A96" s="73" t="s">
        <v>77</v>
      </c>
      <c r="B96" s="74"/>
      <c r="C96" s="75"/>
      <c r="D96" s="192" t="s">
        <v>83</v>
      </c>
      <c r="E96" s="192"/>
      <c r="F96" s="192"/>
      <c r="G96" s="192"/>
      <c r="H96" s="192"/>
      <c r="I96" s="76"/>
      <c r="J96" s="192" t="s">
        <v>84</v>
      </c>
      <c r="K96" s="192"/>
      <c r="L96" s="192"/>
      <c r="M96" s="192"/>
      <c r="N96" s="192"/>
      <c r="O96" s="192"/>
      <c r="P96" s="192"/>
      <c r="Q96" s="192"/>
      <c r="R96" s="192"/>
      <c r="S96" s="192"/>
      <c r="T96" s="192"/>
      <c r="U96" s="192"/>
      <c r="V96" s="192"/>
      <c r="W96" s="192"/>
      <c r="X96" s="192"/>
      <c r="Y96" s="192"/>
      <c r="Z96" s="192"/>
      <c r="AA96" s="192"/>
      <c r="AB96" s="192"/>
      <c r="AC96" s="192"/>
      <c r="AD96" s="192"/>
      <c r="AE96" s="192"/>
      <c r="AF96" s="192"/>
      <c r="AG96" s="190">
        <f>'SO 02 - Autobusové prístr...'!J30</f>
        <v>0</v>
      </c>
      <c r="AH96" s="191"/>
      <c r="AI96" s="191"/>
      <c r="AJ96" s="191"/>
      <c r="AK96" s="191"/>
      <c r="AL96" s="191"/>
      <c r="AM96" s="191"/>
      <c r="AN96" s="190">
        <f t="shared" si="0"/>
        <v>0</v>
      </c>
      <c r="AO96" s="191"/>
      <c r="AP96" s="191"/>
      <c r="AQ96" s="77" t="s">
        <v>80</v>
      </c>
      <c r="AR96" s="74"/>
      <c r="AS96" s="78">
        <v>0</v>
      </c>
      <c r="AT96" s="79">
        <f t="shared" si="1"/>
        <v>0</v>
      </c>
      <c r="AU96" s="80">
        <f>'SO 02 - Autobusové prístr...'!P121</f>
        <v>0</v>
      </c>
      <c r="AV96" s="79">
        <f>'SO 02 - Autobusové prístr...'!J33</f>
        <v>0</v>
      </c>
      <c r="AW96" s="79">
        <f>'SO 02 - Autobusové prístr...'!J34</f>
        <v>0</v>
      </c>
      <c r="AX96" s="79">
        <f>'SO 02 - Autobusové prístr...'!J35</f>
        <v>0</v>
      </c>
      <c r="AY96" s="79">
        <f>'SO 02 - Autobusové prístr...'!J36</f>
        <v>0</v>
      </c>
      <c r="AZ96" s="79">
        <f>'SO 02 - Autobusové prístr...'!F33</f>
        <v>0</v>
      </c>
      <c r="BA96" s="79">
        <f>'SO 02 - Autobusové prístr...'!F34</f>
        <v>0</v>
      </c>
      <c r="BB96" s="79">
        <f>'SO 02 - Autobusové prístr...'!F35</f>
        <v>0</v>
      </c>
      <c r="BC96" s="79">
        <f>'SO 02 - Autobusové prístr...'!F36</f>
        <v>0</v>
      </c>
      <c r="BD96" s="81">
        <f>'SO 02 - Autobusové prístr...'!F37</f>
        <v>0</v>
      </c>
      <c r="BT96" s="82" t="s">
        <v>81</v>
      </c>
      <c r="BV96" s="82" t="s">
        <v>75</v>
      </c>
      <c r="BW96" s="82" t="s">
        <v>85</v>
      </c>
      <c r="BX96" s="82" t="s">
        <v>4</v>
      </c>
      <c r="CL96" s="82" t="s">
        <v>1</v>
      </c>
      <c r="CM96" s="82" t="s">
        <v>73</v>
      </c>
    </row>
    <row r="97" spans="1:91" s="6" customFormat="1" ht="16.5" customHeight="1">
      <c r="A97" s="73" t="s">
        <v>77</v>
      </c>
      <c r="B97" s="74"/>
      <c r="C97" s="75"/>
      <c r="D97" s="192" t="s">
        <v>86</v>
      </c>
      <c r="E97" s="192"/>
      <c r="F97" s="192"/>
      <c r="G97" s="192"/>
      <c r="H97" s="192"/>
      <c r="I97" s="76"/>
      <c r="J97" s="192" t="s">
        <v>87</v>
      </c>
      <c r="K97" s="192"/>
      <c r="L97" s="192"/>
      <c r="M97" s="192"/>
      <c r="N97" s="192"/>
      <c r="O97" s="192"/>
      <c r="P97" s="192"/>
      <c r="Q97" s="192"/>
      <c r="R97" s="192"/>
      <c r="S97" s="192"/>
      <c r="T97" s="192"/>
      <c r="U97" s="192"/>
      <c r="V97" s="192"/>
      <c r="W97" s="192"/>
      <c r="X97" s="192"/>
      <c r="Y97" s="192"/>
      <c r="Z97" s="192"/>
      <c r="AA97" s="192"/>
      <c r="AB97" s="192"/>
      <c r="AC97" s="192"/>
      <c r="AD97" s="192"/>
      <c r="AE97" s="192"/>
      <c r="AF97" s="192"/>
      <c r="AG97" s="190">
        <f>'SO 03 - Elektrická prípoj...'!J30</f>
        <v>0</v>
      </c>
      <c r="AH97" s="191"/>
      <c r="AI97" s="191"/>
      <c r="AJ97" s="191"/>
      <c r="AK97" s="191"/>
      <c r="AL97" s="191"/>
      <c r="AM97" s="191"/>
      <c r="AN97" s="190">
        <f t="shared" si="0"/>
        <v>0</v>
      </c>
      <c r="AO97" s="191"/>
      <c r="AP97" s="191"/>
      <c r="AQ97" s="77" t="s">
        <v>80</v>
      </c>
      <c r="AR97" s="74"/>
      <c r="AS97" s="78">
        <v>0</v>
      </c>
      <c r="AT97" s="79">
        <f t="shared" si="1"/>
        <v>0</v>
      </c>
      <c r="AU97" s="80">
        <f>'SO 03 - Elektrická prípoj...'!P116</f>
        <v>0</v>
      </c>
      <c r="AV97" s="79">
        <f>'SO 03 - Elektrická prípoj...'!J33</f>
        <v>0</v>
      </c>
      <c r="AW97" s="79">
        <f>'SO 03 - Elektrická prípoj...'!J34</f>
        <v>0</v>
      </c>
      <c r="AX97" s="79">
        <f>'SO 03 - Elektrická prípoj...'!J35</f>
        <v>0</v>
      </c>
      <c r="AY97" s="79">
        <f>'SO 03 - Elektrická prípoj...'!J36</f>
        <v>0</v>
      </c>
      <c r="AZ97" s="79">
        <f>'SO 03 - Elektrická prípoj...'!F33</f>
        <v>0</v>
      </c>
      <c r="BA97" s="79">
        <f>'SO 03 - Elektrická prípoj...'!F34</f>
        <v>0</v>
      </c>
      <c r="BB97" s="79">
        <f>'SO 03 - Elektrická prípoj...'!F35</f>
        <v>0</v>
      </c>
      <c r="BC97" s="79">
        <f>'SO 03 - Elektrická prípoj...'!F36</f>
        <v>0</v>
      </c>
      <c r="BD97" s="81">
        <f>'SO 03 - Elektrická prípoj...'!F37</f>
        <v>0</v>
      </c>
      <c r="BT97" s="82" t="s">
        <v>81</v>
      </c>
      <c r="BV97" s="82" t="s">
        <v>75</v>
      </c>
      <c r="BW97" s="82" t="s">
        <v>88</v>
      </c>
      <c r="BX97" s="82" t="s">
        <v>4</v>
      </c>
      <c r="CL97" s="82" t="s">
        <v>1</v>
      </c>
      <c r="CM97" s="82" t="s">
        <v>73</v>
      </c>
    </row>
    <row r="98" spans="1:91" s="6" customFormat="1" ht="16.5" customHeight="1">
      <c r="A98" s="73" t="s">
        <v>77</v>
      </c>
      <c r="B98" s="74"/>
      <c r="C98" s="75"/>
      <c r="D98" s="192" t="s">
        <v>89</v>
      </c>
      <c r="E98" s="192"/>
      <c r="F98" s="192"/>
      <c r="G98" s="192"/>
      <c r="H98" s="192"/>
      <c r="I98" s="76"/>
      <c r="J98" s="192" t="s">
        <v>90</v>
      </c>
      <c r="K98" s="192"/>
      <c r="L98" s="192"/>
      <c r="M98" s="192"/>
      <c r="N98" s="192"/>
      <c r="O98" s="192"/>
      <c r="P98" s="192"/>
      <c r="Q98" s="192"/>
      <c r="R98" s="192"/>
      <c r="S98" s="192"/>
      <c r="T98" s="192"/>
      <c r="U98" s="192"/>
      <c r="V98" s="192"/>
      <c r="W98" s="192"/>
      <c r="X98" s="192"/>
      <c r="Y98" s="192"/>
      <c r="Z98" s="192"/>
      <c r="AA98" s="192"/>
      <c r="AB98" s="192"/>
      <c r="AC98" s="192"/>
      <c r="AD98" s="192"/>
      <c r="AE98" s="192"/>
      <c r="AF98" s="192"/>
      <c r="AG98" s="190">
        <f>'SO 04 - Verejné osvetleni...'!J30</f>
        <v>0</v>
      </c>
      <c r="AH98" s="191"/>
      <c r="AI98" s="191"/>
      <c r="AJ98" s="191"/>
      <c r="AK98" s="191"/>
      <c r="AL98" s="191"/>
      <c r="AM98" s="191"/>
      <c r="AN98" s="190">
        <f t="shared" si="0"/>
        <v>0</v>
      </c>
      <c r="AO98" s="191"/>
      <c r="AP98" s="191"/>
      <c r="AQ98" s="77" t="s">
        <v>80</v>
      </c>
      <c r="AR98" s="74"/>
      <c r="AS98" s="78">
        <v>0</v>
      </c>
      <c r="AT98" s="79">
        <f t="shared" si="1"/>
        <v>0</v>
      </c>
      <c r="AU98" s="80">
        <f>'SO 04 - Verejné osvetleni...'!P116</f>
        <v>0</v>
      </c>
      <c r="AV98" s="79">
        <f>'SO 04 - Verejné osvetleni...'!J33</f>
        <v>0</v>
      </c>
      <c r="AW98" s="79">
        <f>'SO 04 - Verejné osvetleni...'!J34</f>
        <v>0</v>
      </c>
      <c r="AX98" s="79">
        <f>'SO 04 - Verejné osvetleni...'!J35</f>
        <v>0</v>
      </c>
      <c r="AY98" s="79">
        <f>'SO 04 - Verejné osvetleni...'!J36</f>
        <v>0</v>
      </c>
      <c r="AZ98" s="79">
        <f>'SO 04 - Verejné osvetleni...'!F33</f>
        <v>0</v>
      </c>
      <c r="BA98" s="79">
        <f>'SO 04 - Verejné osvetleni...'!F34</f>
        <v>0</v>
      </c>
      <c r="BB98" s="79">
        <f>'SO 04 - Verejné osvetleni...'!F35</f>
        <v>0</v>
      </c>
      <c r="BC98" s="79">
        <f>'SO 04 - Verejné osvetleni...'!F36</f>
        <v>0</v>
      </c>
      <c r="BD98" s="81">
        <f>'SO 04 - Verejné osvetleni...'!F37</f>
        <v>0</v>
      </c>
      <c r="BT98" s="82" t="s">
        <v>81</v>
      </c>
      <c r="BV98" s="82" t="s">
        <v>75</v>
      </c>
      <c r="BW98" s="82" t="s">
        <v>91</v>
      </c>
      <c r="BX98" s="82" t="s">
        <v>4</v>
      </c>
      <c r="CL98" s="82" t="s">
        <v>1</v>
      </c>
      <c r="CM98" s="82" t="s">
        <v>73</v>
      </c>
    </row>
    <row r="99" spans="1:91" s="6" customFormat="1" ht="16.5" customHeight="1">
      <c r="A99" s="73" t="s">
        <v>77</v>
      </c>
      <c r="B99" s="74"/>
      <c r="C99" s="75"/>
      <c r="D99" s="192" t="s">
        <v>92</v>
      </c>
      <c r="E99" s="192"/>
      <c r="F99" s="192"/>
      <c r="G99" s="192"/>
      <c r="H99" s="192"/>
      <c r="I99" s="76"/>
      <c r="J99" s="192" t="s">
        <v>93</v>
      </c>
      <c r="K99" s="192"/>
      <c r="L99" s="192"/>
      <c r="M99" s="192"/>
      <c r="N99" s="192"/>
      <c r="O99" s="192"/>
      <c r="P99" s="192"/>
      <c r="Q99" s="192"/>
      <c r="R99" s="192"/>
      <c r="S99" s="192"/>
      <c r="T99" s="192"/>
      <c r="U99" s="192"/>
      <c r="V99" s="192"/>
      <c r="W99" s="192"/>
      <c r="X99" s="192"/>
      <c r="Y99" s="192"/>
      <c r="Z99" s="192"/>
      <c r="AA99" s="192"/>
      <c r="AB99" s="192"/>
      <c r="AC99" s="192"/>
      <c r="AD99" s="192"/>
      <c r="AE99" s="192"/>
      <c r="AF99" s="192"/>
      <c r="AG99" s="190">
        <f>'SO 05 - Preložka elektric...'!J30</f>
        <v>0</v>
      </c>
      <c r="AH99" s="191"/>
      <c r="AI99" s="191"/>
      <c r="AJ99" s="191"/>
      <c r="AK99" s="191"/>
      <c r="AL99" s="191"/>
      <c r="AM99" s="191"/>
      <c r="AN99" s="190">
        <f t="shared" si="0"/>
        <v>0</v>
      </c>
      <c r="AO99" s="191"/>
      <c r="AP99" s="191"/>
      <c r="AQ99" s="77" t="s">
        <v>80</v>
      </c>
      <c r="AR99" s="74"/>
      <c r="AS99" s="83">
        <v>0</v>
      </c>
      <c r="AT99" s="84">
        <f t="shared" si="1"/>
        <v>0</v>
      </c>
      <c r="AU99" s="85">
        <f>'SO 05 - Preložka elektric...'!P116</f>
        <v>0</v>
      </c>
      <c r="AV99" s="84">
        <f>'SO 05 - Preložka elektric...'!J33</f>
        <v>0</v>
      </c>
      <c r="AW99" s="84">
        <f>'SO 05 - Preložka elektric...'!J34</f>
        <v>0</v>
      </c>
      <c r="AX99" s="84">
        <f>'SO 05 - Preložka elektric...'!J35</f>
        <v>0</v>
      </c>
      <c r="AY99" s="84">
        <f>'SO 05 - Preložka elektric...'!J36</f>
        <v>0</v>
      </c>
      <c r="AZ99" s="84">
        <f>'SO 05 - Preložka elektric...'!F33</f>
        <v>0</v>
      </c>
      <c r="BA99" s="84">
        <f>'SO 05 - Preložka elektric...'!F34</f>
        <v>0</v>
      </c>
      <c r="BB99" s="84">
        <f>'SO 05 - Preložka elektric...'!F35</f>
        <v>0</v>
      </c>
      <c r="BC99" s="84">
        <f>'SO 05 - Preložka elektric...'!F36</f>
        <v>0</v>
      </c>
      <c r="BD99" s="86">
        <f>'SO 05 - Preložka elektric...'!F37</f>
        <v>0</v>
      </c>
      <c r="BT99" s="82" t="s">
        <v>81</v>
      </c>
      <c r="BV99" s="82" t="s">
        <v>75</v>
      </c>
      <c r="BW99" s="82" t="s">
        <v>94</v>
      </c>
      <c r="BX99" s="82" t="s">
        <v>4</v>
      </c>
      <c r="CL99" s="82" t="s">
        <v>1</v>
      </c>
      <c r="CM99" s="82" t="s">
        <v>73</v>
      </c>
    </row>
    <row r="100" spans="1:91" s="1" customFormat="1" ht="30" customHeight="1">
      <c r="B100" s="28"/>
      <c r="AR100" s="28"/>
    </row>
    <row r="101" spans="1:91" s="1" customFormat="1" ht="7.05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28"/>
    </row>
  </sheetData>
  <mergeCells count="58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D96:H96"/>
    <mergeCell ref="AG96:AM96"/>
    <mergeCell ref="AN96:AP96"/>
    <mergeCell ref="AN97:AP97"/>
    <mergeCell ref="D97:H97"/>
    <mergeCell ref="J97:AF97"/>
    <mergeCell ref="AG97:AM97"/>
    <mergeCell ref="D98:H98"/>
    <mergeCell ref="J98:AF98"/>
    <mergeCell ref="AN99:AP99"/>
    <mergeCell ref="AG99:AM99"/>
    <mergeCell ref="D99:H99"/>
    <mergeCell ref="J99:AF99"/>
    <mergeCell ref="AK30:AO30"/>
    <mergeCell ref="L30:P30"/>
    <mergeCell ref="W30:AE30"/>
    <mergeCell ref="L31:P31"/>
    <mergeCell ref="AN98:AP98"/>
    <mergeCell ref="AG98:AM98"/>
    <mergeCell ref="J96:AF96"/>
    <mergeCell ref="L85:AJ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</mergeCells>
  <hyperlinks>
    <hyperlink ref="A95" location="'SO 01 - Spevnené plochy a...'!C2" display="/" xr:uid="{00000000-0004-0000-0000-000000000000}"/>
    <hyperlink ref="A96" location="'SO 02 - Autobusové prístr...'!C2" display="/" xr:uid="{00000000-0004-0000-0000-000001000000}"/>
    <hyperlink ref="A97" location="'SO 03 - Elektrická prípoj...'!C2" display="/" xr:uid="{00000000-0004-0000-0000-000002000000}"/>
    <hyperlink ref="A98" location="'SO 04 - Verejné osvetleni...'!C2" display="/" xr:uid="{00000000-0004-0000-0000-000003000000}"/>
    <hyperlink ref="A99" location="'SO 05 - Preložka elektric...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85"/>
  <sheetViews>
    <sheetView showGridLines="0" topLeftCell="A176" workbookViewId="0">
      <selection activeCell="I139" sqref="I139"/>
    </sheetView>
  </sheetViews>
  <sheetFormatPr defaultRowHeight="10.199999999999999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>
      <c r="L2" s="167" t="s">
        <v>5</v>
      </c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3" t="s">
        <v>82</v>
      </c>
    </row>
    <row r="3" spans="2:46" ht="7.0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.05" customHeight="1">
      <c r="B4" s="16"/>
      <c r="D4" s="17" t="s">
        <v>95</v>
      </c>
      <c r="L4" s="16"/>
      <c r="M4" s="87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0" t="str">
        <f>'Rekapitulácia stavby'!K6</f>
        <v>Modernizácia prestupového terminálu Dopravného podniku mesta Martin, s.r.o. a Železníc Slovenskej republiky</v>
      </c>
      <c r="F7" s="211"/>
      <c r="G7" s="211"/>
      <c r="H7" s="211"/>
      <c r="L7" s="16"/>
    </row>
    <row r="8" spans="2:46" s="1" customFormat="1" ht="12" customHeight="1">
      <c r="B8" s="28"/>
      <c r="D8" s="23" t="s">
        <v>96</v>
      </c>
      <c r="L8" s="28"/>
    </row>
    <row r="9" spans="2:46" s="1" customFormat="1" ht="16.5" customHeight="1">
      <c r="B9" s="28"/>
      <c r="E9" s="200" t="s">
        <v>97</v>
      </c>
      <c r="F9" s="209"/>
      <c r="G9" s="209"/>
      <c r="H9" s="209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16. 3. 2024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24</v>
      </c>
      <c r="I15" s="23" t="s">
        <v>25</v>
      </c>
      <c r="J15" s="21" t="s">
        <v>1</v>
      </c>
      <c r="L15" s="28"/>
    </row>
    <row r="16" spans="2:46" s="1" customFormat="1" ht="7.05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2" t="str">
        <f>'Rekapitulácia stavby'!E14</f>
        <v>Vyplň údaj</v>
      </c>
      <c r="F18" s="182"/>
      <c r="G18" s="182"/>
      <c r="H18" s="182"/>
      <c r="I18" s="23" t="s">
        <v>25</v>
      </c>
      <c r="J18" s="24" t="str">
        <f>'Rekapitulácia stavby'!AN14</f>
        <v>Vyplň údaj</v>
      </c>
      <c r="L18" s="28"/>
    </row>
    <row r="19" spans="2:12" s="1" customFormat="1" ht="7.05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">
        <v>1</v>
      </c>
      <c r="L20" s="28"/>
    </row>
    <row r="21" spans="2:12" s="1" customFormat="1" ht="18" customHeight="1">
      <c r="B21" s="28"/>
      <c r="E21" s="21" t="s">
        <v>24</v>
      </c>
      <c r="I21" s="23" t="s">
        <v>25</v>
      </c>
      <c r="J21" s="21" t="s">
        <v>1</v>
      </c>
      <c r="L21" s="28"/>
    </row>
    <row r="22" spans="2:12" s="1" customFormat="1" ht="7.05" customHeight="1">
      <c r="B22" s="28"/>
      <c r="L22" s="28"/>
    </row>
    <row r="23" spans="2:12" s="1" customFormat="1" ht="12" customHeight="1">
      <c r="B23" s="28"/>
      <c r="D23" s="23" t="s">
        <v>30</v>
      </c>
      <c r="I23" s="23" t="s">
        <v>23</v>
      </c>
      <c r="J23" s="21" t="s">
        <v>1</v>
      </c>
      <c r="L23" s="28"/>
    </row>
    <row r="24" spans="2:12" s="1" customFormat="1" ht="18" customHeight="1">
      <c r="B24" s="28"/>
      <c r="E24" s="21" t="s">
        <v>31</v>
      </c>
      <c r="I24" s="23" t="s">
        <v>25</v>
      </c>
      <c r="J24" s="21" t="s">
        <v>1</v>
      </c>
      <c r="L24" s="28"/>
    </row>
    <row r="25" spans="2:12" s="1" customFormat="1" ht="7.05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88"/>
      <c r="E27" s="186" t="s">
        <v>1</v>
      </c>
      <c r="F27" s="186"/>
      <c r="G27" s="186"/>
      <c r="H27" s="186"/>
      <c r="L27" s="88"/>
    </row>
    <row r="28" spans="2:12" s="1" customFormat="1" ht="7.05" customHeight="1">
      <c r="B28" s="28"/>
      <c r="L28" s="28"/>
    </row>
    <row r="29" spans="2:12" s="1" customFormat="1" ht="7.0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33</v>
      </c>
      <c r="J30" s="65">
        <f>ROUND(J125, 2)</f>
        <v>0</v>
      </c>
      <c r="L30" s="28"/>
    </row>
    <row r="31" spans="2:12" s="1" customFormat="1" ht="7.0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4" customHeight="1">
      <c r="B33" s="28"/>
      <c r="D33" s="54" t="s">
        <v>37</v>
      </c>
      <c r="E33" s="33" t="s">
        <v>38</v>
      </c>
      <c r="F33" s="90">
        <f>ROUND((SUM(BE125:BE184)),  2)</f>
        <v>0</v>
      </c>
      <c r="G33" s="91"/>
      <c r="H33" s="91"/>
      <c r="I33" s="92">
        <v>0.2</v>
      </c>
      <c r="J33" s="90">
        <f>ROUND(((SUM(BE125:BE184))*I33),  2)</f>
        <v>0</v>
      </c>
      <c r="L33" s="28"/>
    </row>
    <row r="34" spans="2:12" s="1" customFormat="1" ht="14.4" customHeight="1">
      <c r="B34" s="28"/>
      <c r="E34" s="33" t="s">
        <v>39</v>
      </c>
      <c r="F34" s="90">
        <f>ROUND((SUM(BF125:BF184)),  2)</f>
        <v>0</v>
      </c>
      <c r="G34" s="91"/>
      <c r="H34" s="91"/>
      <c r="I34" s="92">
        <v>0.2</v>
      </c>
      <c r="J34" s="90">
        <f>ROUND(((SUM(BF125:BF184))*I34),  2)</f>
        <v>0</v>
      </c>
      <c r="L34" s="28"/>
    </row>
    <row r="35" spans="2:12" s="1" customFormat="1" ht="14.4" hidden="1" customHeight="1">
      <c r="B35" s="28"/>
      <c r="E35" s="23" t="s">
        <v>40</v>
      </c>
      <c r="F35" s="93">
        <f>ROUND((SUM(BG125:BG184)),  2)</f>
        <v>0</v>
      </c>
      <c r="I35" s="94">
        <v>0.2</v>
      </c>
      <c r="J35" s="93">
        <f>0</f>
        <v>0</v>
      </c>
      <c r="L35" s="28"/>
    </row>
    <row r="36" spans="2:12" s="1" customFormat="1" ht="14.4" hidden="1" customHeight="1">
      <c r="B36" s="28"/>
      <c r="E36" s="23" t="s">
        <v>41</v>
      </c>
      <c r="F36" s="93">
        <f>ROUND((SUM(BH125:BH184)),  2)</f>
        <v>0</v>
      </c>
      <c r="I36" s="94">
        <v>0.2</v>
      </c>
      <c r="J36" s="93">
        <f>0</f>
        <v>0</v>
      </c>
      <c r="L36" s="28"/>
    </row>
    <row r="37" spans="2:12" s="1" customFormat="1" ht="14.4" hidden="1" customHeight="1">
      <c r="B37" s="28"/>
      <c r="E37" s="33" t="s">
        <v>42</v>
      </c>
      <c r="F37" s="90">
        <f>ROUND((SUM(BI125:BI184)),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7.05" customHeight="1">
      <c r="B38" s="28"/>
      <c r="L38" s="28"/>
    </row>
    <row r="39" spans="2:12" s="1" customFormat="1" ht="25.35" customHeight="1">
      <c r="B39" s="28"/>
      <c r="C39" s="95"/>
      <c r="D39" s="96" t="s">
        <v>43</v>
      </c>
      <c r="E39" s="56"/>
      <c r="F39" s="56"/>
      <c r="G39" s="97" t="s">
        <v>44</v>
      </c>
      <c r="H39" s="98" t="s">
        <v>45</v>
      </c>
      <c r="I39" s="56"/>
      <c r="J39" s="99">
        <f>SUM(J30:J37)</f>
        <v>0</v>
      </c>
      <c r="K39" s="100"/>
      <c r="L39" s="28"/>
    </row>
    <row r="40" spans="2:12" s="1" customFormat="1" ht="14.4" customHeight="1">
      <c r="B40" s="28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8"/>
      <c r="D61" s="42" t="s">
        <v>48</v>
      </c>
      <c r="E61" s="30"/>
      <c r="F61" s="101" t="s">
        <v>49</v>
      </c>
      <c r="G61" s="42" t="s">
        <v>48</v>
      </c>
      <c r="H61" s="30"/>
      <c r="I61" s="30"/>
      <c r="J61" s="102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8"/>
      <c r="D76" s="42" t="s">
        <v>48</v>
      </c>
      <c r="E76" s="30"/>
      <c r="F76" s="101" t="s">
        <v>49</v>
      </c>
      <c r="G76" s="42" t="s">
        <v>48</v>
      </c>
      <c r="H76" s="30"/>
      <c r="I76" s="30"/>
      <c r="J76" s="102" t="s">
        <v>49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.0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.05" customHeight="1">
      <c r="B82" s="28"/>
      <c r="C82" s="17" t="s">
        <v>98</v>
      </c>
      <c r="L82" s="28"/>
    </row>
    <row r="83" spans="2:47" s="1" customFormat="1" ht="7.05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210" t="str">
        <f>E7</f>
        <v>Modernizácia prestupového terminálu Dopravného podniku mesta Martin, s.r.o. a Železníc Slovenskej republiky</v>
      </c>
      <c r="F85" s="211"/>
      <c r="G85" s="211"/>
      <c r="H85" s="211"/>
      <c r="L85" s="28"/>
    </row>
    <row r="86" spans="2:47" s="1" customFormat="1" ht="12" customHeight="1">
      <c r="B86" s="28"/>
      <c r="C86" s="23" t="s">
        <v>96</v>
      </c>
      <c r="L86" s="28"/>
    </row>
    <row r="87" spans="2:47" s="1" customFormat="1" ht="16.5" customHeight="1">
      <c r="B87" s="28"/>
      <c r="E87" s="200" t="str">
        <f>E9</f>
        <v>SO 01 - Spevnené plochy a komunikácie</v>
      </c>
      <c r="F87" s="209"/>
      <c r="G87" s="209"/>
      <c r="H87" s="209"/>
      <c r="L87" s="28"/>
    </row>
    <row r="88" spans="2:47" s="1" customFormat="1" ht="7.0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Vrútky</v>
      </c>
      <c r="I89" s="23" t="s">
        <v>20</v>
      </c>
      <c r="J89" s="51" t="str">
        <f>IF(J12="","",J12)</f>
        <v>16. 3. 2024</v>
      </c>
      <c r="L89" s="28"/>
    </row>
    <row r="90" spans="2:47" s="1" customFormat="1" ht="7.05" customHeight="1">
      <c r="B90" s="28"/>
      <c r="L90" s="28"/>
    </row>
    <row r="91" spans="2:47" s="1" customFormat="1" ht="15.15" customHeight="1">
      <c r="B91" s="28"/>
      <c r="C91" s="23" t="s">
        <v>22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3" t="s">
        <v>26</v>
      </c>
      <c r="F92" s="21" t="str">
        <f>IF(E18="","",E18)</f>
        <v>Vyplň údaj</v>
      </c>
      <c r="I92" s="23" t="s">
        <v>30</v>
      </c>
      <c r="J92" s="26" t="str">
        <f>E24</f>
        <v>Ing. Adamčiaková</v>
      </c>
      <c r="L92" s="28"/>
    </row>
    <row r="93" spans="2:47" s="1" customFormat="1" ht="10.199999999999999" customHeight="1">
      <c r="B93" s="28"/>
      <c r="L93" s="28"/>
    </row>
    <row r="94" spans="2:47" s="1" customFormat="1" ht="29.25" customHeight="1">
      <c r="B94" s="28"/>
      <c r="C94" s="103" t="s">
        <v>99</v>
      </c>
      <c r="D94" s="95"/>
      <c r="E94" s="95"/>
      <c r="F94" s="95"/>
      <c r="G94" s="95"/>
      <c r="H94" s="95"/>
      <c r="I94" s="95"/>
      <c r="J94" s="104" t="s">
        <v>100</v>
      </c>
      <c r="K94" s="95"/>
      <c r="L94" s="28"/>
    </row>
    <row r="95" spans="2:47" s="1" customFormat="1" ht="10.199999999999999" customHeight="1">
      <c r="B95" s="28"/>
      <c r="L95" s="28"/>
    </row>
    <row r="96" spans="2:47" s="1" customFormat="1" ht="22.8" customHeight="1">
      <c r="B96" s="28"/>
      <c r="C96" s="105" t="s">
        <v>101</v>
      </c>
      <c r="J96" s="65">
        <f>J125</f>
        <v>0</v>
      </c>
      <c r="L96" s="28"/>
      <c r="AU96" s="13" t="s">
        <v>102</v>
      </c>
    </row>
    <row r="97" spans="2:12" s="8" customFormat="1" ht="25.05" customHeight="1">
      <c r="B97" s="106"/>
      <c r="D97" s="107" t="s">
        <v>103</v>
      </c>
      <c r="E97" s="108"/>
      <c r="F97" s="108"/>
      <c r="G97" s="108"/>
      <c r="H97" s="108"/>
      <c r="I97" s="108"/>
      <c r="J97" s="109">
        <f>J126</f>
        <v>0</v>
      </c>
      <c r="L97" s="106"/>
    </row>
    <row r="98" spans="2:12" s="9" customFormat="1" ht="19.95" customHeight="1">
      <c r="B98" s="110"/>
      <c r="D98" s="111" t="s">
        <v>104</v>
      </c>
      <c r="E98" s="112"/>
      <c r="F98" s="112"/>
      <c r="G98" s="112"/>
      <c r="H98" s="112"/>
      <c r="I98" s="112"/>
      <c r="J98" s="113">
        <f>J127</f>
        <v>0</v>
      </c>
      <c r="L98" s="110"/>
    </row>
    <row r="99" spans="2:12" s="9" customFormat="1" ht="19.95" customHeight="1">
      <c r="B99" s="110"/>
      <c r="D99" s="111" t="s">
        <v>105</v>
      </c>
      <c r="E99" s="112"/>
      <c r="F99" s="112"/>
      <c r="G99" s="112"/>
      <c r="H99" s="112"/>
      <c r="I99" s="112"/>
      <c r="J99" s="113">
        <f>J142</f>
        <v>0</v>
      </c>
      <c r="L99" s="110"/>
    </row>
    <row r="100" spans="2:12" s="9" customFormat="1" ht="19.95" customHeight="1">
      <c r="B100" s="110"/>
      <c r="D100" s="111" t="s">
        <v>106</v>
      </c>
      <c r="E100" s="112"/>
      <c r="F100" s="112"/>
      <c r="G100" s="112"/>
      <c r="H100" s="112"/>
      <c r="I100" s="112"/>
      <c r="J100" s="113">
        <f>J144</f>
        <v>0</v>
      </c>
      <c r="L100" s="110"/>
    </row>
    <row r="101" spans="2:12" s="9" customFormat="1" ht="19.95" customHeight="1">
      <c r="B101" s="110"/>
      <c r="D101" s="111" t="s">
        <v>107</v>
      </c>
      <c r="E101" s="112"/>
      <c r="F101" s="112"/>
      <c r="G101" s="112"/>
      <c r="H101" s="112"/>
      <c r="I101" s="112"/>
      <c r="J101" s="113">
        <f>J157</f>
        <v>0</v>
      </c>
      <c r="L101" s="110"/>
    </row>
    <row r="102" spans="2:12" s="9" customFormat="1" ht="19.95" customHeight="1">
      <c r="B102" s="110"/>
      <c r="D102" s="111" t="s">
        <v>108</v>
      </c>
      <c r="E102" s="112"/>
      <c r="F102" s="112"/>
      <c r="G102" s="112"/>
      <c r="H102" s="112"/>
      <c r="I102" s="112"/>
      <c r="J102" s="113">
        <f>J176</f>
        <v>0</v>
      </c>
      <c r="L102" s="110"/>
    </row>
    <row r="103" spans="2:12" s="8" customFormat="1" ht="25.05" customHeight="1">
      <c r="B103" s="106"/>
      <c r="D103" s="107" t="s">
        <v>109</v>
      </c>
      <c r="E103" s="108"/>
      <c r="F103" s="108"/>
      <c r="G103" s="108"/>
      <c r="H103" s="108"/>
      <c r="I103" s="108"/>
      <c r="J103" s="109">
        <f>J178</f>
        <v>0</v>
      </c>
      <c r="L103" s="106"/>
    </row>
    <row r="104" spans="2:12" s="9" customFormat="1" ht="19.95" customHeight="1">
      <c r="B104" s="110"/>
      <c r="D104" s="111" t="s">
        <v>110</v>
      </c>
      <c r="E104" s="112"/>
      <c r="F104" s="112"/>
      <c r="G104" s="112"/>
      <c r="H104" s="112"/>
      <c r="I104" s="112"/>
      <c r="J104" s="113">
        <f>J179</f>
        <v>0</v>
      </c>
      <c r="L104" s="110"/>
    </row>
    <row r="105" spans="2:12" s="8" customFormat="1" ht="25.05" customHeight="1">
      <c r="B105" s="106"/>
      <c r="D105" s="107" t="s">
        <v>111</v>
      </c>
      <c r="E105" s="108"/>
      <c r="F105" s="108"/>
      <c r="G105" s="108"/>
      <c r="H105" s="108"/>
      <c r="I105" s="108"/>
      <c r="J105" s="109">
        <f>J183</f>
        <v>0</v>
      </c>
      <c r="L105" s="106"/>
    </row>
    <row r="106" spans="2:12" s="1" customFormat="1" ht="21.75" customHeight="1">
      <c r="B106" s="28"/>
      <c r="L106" s="28"/>
    </row>
    <row r="107" spans="2:12" s="1" customFormat="1" ht="7.0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28"/>
    </row>
    <row r="111" spans="2:12" s="1" customFormat="1" ht="7.05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28"/>
    </row>
    <row r="112" spans="2:12" s="1" customFormat="1" ht="25.05" customHeight="1">
      <c r="B112" s="28"/>
      <c r="C112" s="17" t="s">
        <v>112</v>
      </c>
      <c r="L112" s="28"/>
    </row>
    <row r="113" spans="2:65" s="1" customFormat="1" ht="7.05" customHeight="1">
      <c r="B113" s="28"/>
      <c r="L113" s="28"/>
    </row>
    <row r="114" spans="2:65" s="1" customFormat="1" ht="12" customHeight="1">
      <c r="B114" s="28"/>
      <c r="C114" s="23" t="s">
        <v>15</v>
      </c>
      <c r="L114" s="28"/>
    </row>
    <row r="115" spans="2:65" s="1" customFormat="1" ht="26.25" customHeight="1">
      <c r="B115" s="28"/>
      <c r="E115" s="210" t="str">
        <f>E7</f>
        <v>Modernizácia prestupového terminálu Dopravného podniku mesta Martin, s.r.o. a Železníc Slovenskej republiky</v>
      </c>
      <c r="F115" s="211"/>
      <c r="G115" s="211"/>
      <c r="H115" s="211"/>
      <c r="L115" s="28"/>
    </row>
    <row r="116" spans="2:65" s="1" customFormat="1" ht="12" customHeight="1">
      <c r="B116" s="28"/>
      <c r="C116" s="23" t="s">
        <v>96</v>
      </c>
      <c r="L116" s="28"/>
    </row>
    <row r="117" spans="2:65" s="1" customFormat="1" ht="16.5" customHeight="1">
      <c r="B117" s="28"/>
      <c r="E117" s="200" t="str">
        <f>E9</f>
        <v>SO 01 - Spevnené plochy a komunikácie</v>
      </c>
      <c r="F117" s="209"/>
      <c r="G117" s="209"/>
      <c r="H117" s="209"/>
      <c r="L117" s="28"/>
    </row>
    <row r="118" spans="2:65" s="1" customFormat="1" ht="7.05" customHeight="1">
      <c r="B118" s="28"/>
      <c r="L118" s="28"/>
    </row>
    <row r="119" spans="2:65" s="1" customFormat="1" ht="12" customHeight="1">
      <c r="B119" s="28"/>
      <c r="C119" s="23" t="s">
        <v>18</v>
      </c>
      <c r="F119" s="21" t="str">
        <f>F12</f>
        <v>Vrútky</v>
      </c>
      <c r="I119" s="23" t="s">
        <v>20</v>
      </c>
      <c r="J119" s="51" t="str">
        <f>IF(J12="","",J12)</f>
        <v>16. 3. 2024</v>
      </c>
      <c r="L119" s="28"/>
    </row>
    <row r="120" spans="2:65" s="1" customFormat="1" ht="7.05" customHeight="1">
      <c r="B120" s="28"/>
      <c r="L120" s="28"/>
    </row>
    <row r="121" spans="2:65" s="1" customFormat="1" ht="15.15" customHeight="1">
      <c r="B121" s="28"/>
      <c r="C121" s="23" t="s">
        <v>22</v>
      </c>
      <c r="F121" s="21" t="str">
        <f>E15</f>
        <v xml:space="preserve"> </v>
      </c>
      <c r="I121" s="23" t="s">
        <v>28</v>
      </c>
      <c r="J121" s="26" t="str">
        <f>E21</f>
        <v xml:space="preserve"> </v>
      </c>
      <c r="L121" s="28"/>
    </row>
    <row r="122" spans="2:65" s="1" customFormat="1" ht="15.15" customHeight="1">
      <c r="B122" s="28"/>
      <c r="C122" s="23" t="s">
        <v>26</v>
      </c>
      <c r="F122" s="21" t="str">
        <f>IF(E18="","",E18)</f>
        <v>Vyplň údaj</v>
      </c>
      <c r="I122" s="23" t="s">
        <v>30</v>
      </c>
      <c r="J122" s="26" t="str">
        <f>E24</f>
        <v>Ing. Adamčiaková</v>
      </c>
      <c r="L122" s="28"/>
    </row>
    <row r="123" spans="2:65" s="1" customFormat="1" ht="10.199999999999999" customHeight="1">
      <c r="B123" s="28"/>
      <c r="L123" s="28"/>
    </row>
    <row r="124" spans="2:65" s="10" customFormat="1" ht="29.25" customHeight="1">
      <c r="B124" s="114"/>
      <c r="C124" s="115" t="s">
        <v>113</v>
      </c>
      <c r="D124" s="116" t="s">
        <v>58</v>
      </c>
      <c r="E124" s="116" t="s">
        <v>54</v>
      </c>
      <c r="F124" s="116" t="s">
        <v>55</v>
      </c>
      <c r="G124" s="116" t="s">
        <v>114</v>
      </c>
      <c r="H124" s="116" t="s">
        <v>115</v>
      </c>
      <c r="I124" s="116" t="s">
        <v>116</v>
      </c>
      <c r="J124" s="117" t="s">
        <v>100</v>
      </c>
      <c r="K124" s="118" t="s">
        <v>117</v>
      </c>
      <c r="L124" s="114"/>
      <c r="M124" s="58" t="s">
        <v>1</v>
      </c>
      <c r="N124" s="59" t="s">
        <v>37</v>
      </c>
      <c r="O124" s="59" t="s">
        <v>118</v>
      </c>
      <c r="P124" s="59" t="s">
        <v>119</v>
      </c>
      <c r="Q124" s="59" t="s">
        <v>120</v>
      </c>
      <c r="R124" s="59" t="s">
        <v>121</v>
      </c>
      <c r="S124" s="59" t="s">
        <v>122</v>
      </c>
      <c r="T124" s="60" t="s">
        <v>123</v>
      </c>
    </row>
    <row r="125" spans="2:65" s="1" customFormat="1" ht="22.8" customHeight="1">
      <c r="B125" s="28"/>
      <c r="C125" s="63" t="s">
        <v>101</v>
      </c>
      <c r="J125" s="119">
        <f>BK125</f>
        <v>0</v>
      </c>
      <c r="L125" s="28"/>
      <c r="M125" s="61"/>
      <c r="N125" s="52"/>
      <c r="O125" s="52"/>
      <c r="P125" s="120">
        <f>P126+P178+P183</f>
        <v>0</v>
      </c>
      <c r="Q125" s="52"/>
      <c r="R125" s="120">
        <f>R126+R178+R183</f>
        <v>3190.9323664000003</v>
      </c>
      <c r="S125" s="52"/>
      <c r="T125" s="121">
        <f>T126+T178+T183</f>
        <v>1637.5146399999999</v>
      </c>
      <c r="AT125" s="13" t="s">
        <v>72</v>
      </c>
      <c r="AU125" s="13" t="s">
        <v>102</v>
      </c>
      <c r="BK125" s="122">
        <f>BK126+BK178+BK183</f>
        <v>0</v>
      </c>
    </row>
    <row r="126" spans="2:65" s="11" customFormat="1" ht="25.95" customHeight="1">
      <c r="B126" s="123"/>
      <c r="D126" s="124" t="s">
        <v>72</v>
      </c>
      <c r="E126" s="125" t="s">
        <v>124</v>
      </c>
      <c r="F126" s="125" t="s">
        <v>125</v>
      </c>
      <c r="I126" s="126"/>
      <c r="J126" s="127">
        <f>BK126</f>
        <v>0</v>
      </c>
      <c r="L126" s="123"/>
      <c r="M126" s="128"/>
      <c r="P126" s="129">
        <f>P127+P142+P144+P157+P176</f>
        <v>0</v>
      </c>
      <c r="R126" s="129">
        <f>R127+R142+R144+R157+R176</f>
        <v>3189.7054924000004</v>
      </c>
      <c r="T126" s="130">
        <f>T127+T142+T144+T157+T176</f>
        <v>1637.5146399999999</v>
      </c>
      <c r="AR126" s="124" t="s">
        <v>81</v>
      </c>
      <c r="AT126" s="131" t="s">
        <v>72</v>
      </c>
      <c r="AU126" s="131" t="s">
        <v>73</v>
      </c>
      <c r="AY126" s="124" t="s">
        <v>126</v>
      </c>
      <c r="BK126" s="132">
        <f>BK127+BK142+BK144+BK157+BK176</f>
        <v>0</v>
      </c>
    </row>
    <row r="127" spans="2:65" s="11" customFormat="1" ht="22.8" customHeight="1">
      <c r="B127" s="123"/>
      <c r="D127" s="124" t="s">
        <v>72</v>
      </c>
      <c r="E127" s="133" t="s">
        <v>81</v>
      </c>
      <c r="F127" s="133" t="s">
        <v>127</v>
      </c>
      <c r="I127" s="126"/>
      <c r="J127" s="134">
        <f>BK127</f>
        <v>0</v>
      </c>
      <c r="L127" s="123"/>
      <c r="M127" s="128"/>
      <c r="P127" s="129">
        <f>SUM(P128:P141)</f>
        <v>0</v>
      </c>
      <c r="R127" s="129">
        <f>SUM(R128:R141)</f>
        <v>7.45E-4</v>
      </c>
      <c r="T127" s="130">
        <f>SUM(T128:T141)</f>
        <v>1637.5146399999999</v>
      </c>
      <c r="AR127" s="124" t="s">
        <v>81</v>
      </c>
      <c r="AT127" s="131" t="s">
        <v>72</v>
      </c>
      <c r="AU127" s="131" t="s">
        <v>81</v>
      </c>
      <c r="AY127" s="124" t="s">
        <v>126</v>
      </c>
      <c r="BK127" s="132">
        <f>SUM(BK128:BK141)</f>
        <v>0</v>
      </c>
    </row>
    <row r="128" spans="2:65" s="1" customFormat="1" ht="37.799999999999997" customHeight="1">
      <c r="B128" s="135"/>
      <c r="C128" s="136" t="s">
        <v>81</v>
      </c>
      <c r="D128" s="136" t="s">
        <v>128</v>
      </c>
      <c r="E128" s="137" t="s">
        <v>129</v>
      </c>
      <c r="F128" s="138" t="s">
        <v>130</v>
      </c>
      <c r="G128" s="139" t="s">
        <v>131</v>
      </c>
      <c r="H128" s="140">
        <v>2233.6799999999998</v>
      </c>
      <c r="I128" s="141"/>
      <c r="J128" s="142">
        <f t="shared" ref="J128:J141" si="0">ROUND(I128*H128,2)</f>
        <v>0</v>
      </c>
      <c r="K128" s="143"/>
      <c r="L128" s="28"/>
      <c r="M128" s="144" t="s">
        <v>1</v>
      </c>
      <c r="N128" s="145" t="s">
        <v>39</v>
      </c>
      <c r="P128" s="146">
        <f t="shared" ref="P128:P141" si="1">O128*H128</f>
        <v>0</v>
      </c>
      <c r="Q128" s="146">
        <v>0</v>
      </c>
      <c r="R128" s="146">
        <f t="shared" ref="R128:R141" si="2">Q128*H128</f>
        <v>0</v>
      </c>
      <c r="S128" s="146">
        <v>0.40799999999999997</v>
      </c>
      <c r="T128" s="147">
        <f t="shared" ref="T128:T141" si="3">S128*H128</f>
        <v>911.34143999999992</v>
      </c>
      <c r="AR128" s="148" t="s">
        <v>132</v>
      </c>
      <c r="AT128" s="148" t="s">
        <v>128</v>
      </c>
      <c r="AU128" s="148" t="s">
        <v>133</v>
      </c>
      <c r="AY128" s="13" t="s">
        <v>126</v>
      </c>
      <c r="BE128" s="149">
        <f t="shared" ref="BE128:BE141" si="4">IF(N128="základná",J128,0)</f>
        <v>0</v>
      </c>
      <c r="BF128" s="149">
        <f t="shared" ref="BF128:BF141" si="5">IF(N128="znížená",J128,0)</f>
        <v>0</v>
      </c>
      <c r="BG128" s="149">
        <f t="shared" ref="BG128:BG141" si="6">IF(N128="zákl. prenesená",J128,0)</f>
        <v>0</v>
      </c>
      <c r="BH128" s="149">
        <f t="shared" ref="BH128:BH141" si="7">IF(N128="zníž. prenesená",J128,0)</f>
        <v>0</v>
      </c>
      <c r="BI128" s="149">
        <f t="shared" ref="BI128:BI141" si="8">IF(N128="nulová",J128,0)</f>
        <v>0</v>
      </c>
      <c r="BJ128" s="13" t="s">
        <v>133</v>
      </c>
      <c r="BK128" s="149">
        <f t="shared" ref="BK128:BK141" si="9">ROUND(I128*H128,2)</f>
        <v>0</v>
      </c>
      <c r="BL128" s="13" t="s">
        <v>132</v>
      </c>
      <c r="BM128" s="148" t="s">
        <v>134</v>
      </c>
    </row>
    <row r="129" spans="2:65" s="1" customFormat="1" ht="24.15" customHeight="1">
      <c r="B129" s="135"/>
      <c r="C129" s="136" t="s">
        <v>135</v>
      </c>
      <c r="D129" s="136" t="s">
        <v>128</v>
      </c>
      <c r="E129" s="137" t="s">
        <v>136</v>
      </c>
      <c r="F129" s="138" t="s">
        <v>137</v>
      </c>
      <c r="G129" s="139" t="s">
        <v>131</v>
      </c>
      <c r="H129" s="140">
        <v>87.2</v>
      </c>
      <c r="I129" s="141"/>
      <c r="J129" s="142">
        <f t="shared" si="0"/>
        <v>0</v>
      </c>
      <c r="K129" s="143"/>
      <c r="L129" s="28"/>
      <c r="M129" s="144" t="s">
        <v>1</v>
      </c>
      <c r="N129" s="145" t="s">
        <v>39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0.125</v>
      </c>
      <c r="T129" s="147">
        <f t="shared" si="3"/>
        <v>10.9</v>
      </c>
      <c r="AR129" s="148" t="s">
        <v>132</v>
      </c>
      <c r="AT129" s="148" t="s">
        <v>128</v>
      </c>
      <c r="AU129" s="148" t="s">
        <v>133</v>
      </c>
      <c r="AY129" s="13" t="s">
        <v>126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133</v>
      </c>
      <c r="BK129" s="149">
        <f t="shared" si="9"/>
        <v>0</v>
      </c>
      <c r="BL129" s="13" t="s">
        <v>132</v>
      </c>
      <c r="BM129" s="148" t="s">
        <v>138</v>
      </c>
    </row>
    <row r="130" spans="2:65" s="1" customFormat="1" ht="33" customHeight="1">
      <c r="B130" s="135"/>
      <c r="C130" s="136" t="s">
        <v>133</v>
      </c>
      <c r="D130" s="136" t="s">
        <v>128</v>
      </c>
      <c r="E130" s="137" t="s">
        <v>139</v>
      </c>
      <c r="F130" s="138" t="s">
        <v>140</v>
      </c>
      <c r="G130" s="139" t="s">
        <v>131</v>
      </c>
      <c r="H130" s="140">
        <v>2233.6799999999998</v>
      </c>
      <c r="I130" s="141"/>
      <c r="J130" s="142">
        <f t="shared" si="0"/>
        <v>0</v>
      </c>
      <c r="K130" s="143"/>
      <c r="L130" s="28"/>
      <c r="M130" s="144" t="s">
        <v>1</v>
      </c>
      <c r="N130" s="145" t="s">
        <v>39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0.23499999999999999</v>
      </c>
      <c r="T130" s="147">
        <f t="shared" si="3"/>
        <v>524.9147999999999</v>
      </c>
      <c r="AR130" s="148" t="s">
        <v>132</v>
      </c>
      <c r="AT130" s="148" t="s">
        <v>128</v>
      </c>
      <c r="AU130" s="148" t="s">
        <v>133</v>
      </c>
      <c r="AY130" s="13" t="s">
        <v>126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133</v>
      </c>
      <c r="BK130" s="149">
        <f t="shared" si="9"/>
        <v>0</v>
      </c>
      <c r="BL130" s="13" t="s">
        <v>132</v>
      </c>
      <c r="BM130" s="148" t="s">
        <v>141</v>
      </c>
    </row>
    <row r="131" spans="2:65" s="1" customFormat="1" ht="24.15" customHeight="1">
      <c r="B131" s="135"/>
      <c r="C131" s="136" t="s">
        <v>142</v>
      </c>
      <c r="D131" s="136" t="s">
        <v>128</v>
      </c>
      <c r="E131" s="137" t="s">
        <v>143</v>
      </c>
      <c r="F131" s="138" t="s">
        <v>144</v>
      </c>
      <c r="G131" s="139" t="s">
        <v>131</v>
      </c>
      <c r="H131" s="140">
        <v>1400</v>
      </c>
      <c r="I131" s="141"/>
      <c r="J131" s="142">
        <f t="shared" si="0"/>
        <v>0</v>
      </c>
      <c r="K131" s="143"/>
      <c r="L131" s="28"/>
      <c r="M131" s="144" t="s">
        <v>1</v>
      </c>
      <c r="N131" s="145" t="s">
        <v>39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0.125</v>
      </c>
      <c r="T131" s="147">
        <f t="shared" si="3"/>
        <v>175</v>
      </c>
      <c r="AR131" s="148" t="s">
        <v>132</v>
      </c>
      <c r="AT131" s="148" t="s">
        <v>128</v>
      </c>
      <c r="AU131" s="148" t="s">
        <v>133</v>
      </c>
      <c r="AY131" s="13" t="s">
        <v>126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133</v>
      </c>
      <c r="BK131" s="149">
        <f t="shared" si="9"/>
        <v>0</v>
      </c>
      <c r="BL131" s="13" t="s">
        <v>132</v>
      </c>
      <c r="BM131" s="148" t="s">
        <v>145</v>
      </c>
    </row>
    <row r="132" spans="2:65" s="1" customFormat="1" ht="24.15" customHeight="1">
      <c r="B132" s="135"/>
      <c r="C132" s="136" t="s">
        <v>132</v>
      </c>
      <c r="D132" s="136" t="s">
        <v>128</v>
      </c>
      <c r="E132" s="137" t="s">
        <v>146</v>
      </c>
      <c r="F132" s="138" t="s">
        <v>147</v>
      </c>
      <c r="G132" s="139" t="s">
        <v>148</v>
      </c>
      <c r="H132" s="140">
        <v>105.92</v>
      </c>
      <c r="I132" s="141"/>
      <c r="J132" s="142">
        <f t="shared" si="0"/>
        <v>0</v>
      </c>
      <c r="K132" s="143"/>
      <c r="L132" s="28"/>
      <c r="M132" s="144" t="s">
        <v>1</v>
      </c>
      <c r="N132" s="145" t="s">
        <v>39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0.14499999999999999</v>
      </c>
      <c r="T132" s="147">
        <f t="shared" si="3"/>
        <v>15.3584</v>
      </c>
      <c r="AR132" s="148" t="s">
        <v>132</v>
      </c>
      <c r="AT132" s="148" t="s">
        <v>128</v>
      </c>
      <c r="AU132" s="148" t="s">
        <v>133</v>
      </c>
      <c r="AY132" s="13" t="s">
        <v>126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133</v>
      </c>
      <c r="BK132" s="149">
        <f t="shared" si="9"/>
        <v>0</v>
      </c>
      <c r="BL132" s="13" t="s">
        <v>132</v>
      </c>
      <c r="BM132" s="148" t="s">
        <v>149</v>
      </c>
    </row>
    <row r="133" spans="2:65" s="1" customFormat="1" ht="33" customHeight="1">
      <c r="B133" s="135"/>
      <c r="C133" s="136" t="s">
        <v>150</v>
      </c>
      <c r="D133" s="136" t="s">
        <v>128</v>
      </c>
      <c r="E133" s="137" t="s">
        <v>151</v>
      </c>
      <c r="F133" s="138" t="s">
        <v>152</v>
      </c>
      <c r="G133" s="139" t="s">
        <v>153</v>
      </c>
      <c r="H133" s="140">
        <v>320</v>
      </c>
      <c r="I133" s="141"/>
      <c r="J133" s="142">
        <f t="shared" si="0"/>
        <v>0</v>
      </c>
      <c r="K133" s="143"/>
      <c r="L133" s="28"/>
      <c r="M133" s="144" t="s">
        <v>1</v>
      </c>
      <c r="N133" s="145" t="s">
        <v>39</v>
      </c>
      <c r="P133" s="146">
        <f t="shared" si="1"/>
        <v>0</v>
      </c>
      <c r="Q133" s="146">
        <v>0</v>
      </c>
      <c r="R133" s="146">
        <f t="shared" si="2"/>
        <v>0</v>
      </c>
      <c r="S133" s="146">
        <v>0</v>
      </c>
      <c r="T133" s="147">
        <f t="shared" si="3"/>
        <v>0</v>
      </c>
      <c r="AR133" s="148" t="s">
        <v>132</v>
      </c>
      <c r="AT133" s="148" t="s">
        <v>128</v>
      </c>
      <c r="AU133" s="148" t="s">
        <v>133</v>
      </c>
      <c r="AY133" s="13" t="s">
        <v>126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133</v>
      </c>
      <c r="BK133" s="149">
        <f t="shared" si="9"/>
        <v>0</v>
      </c>
      <c r="BL133" s="13" t="s">
        <v>132</v>
      </c>
      <c r="BM133" s="148" t="s">
        <v>154</v>
      </c>
    </row>
    <row r="134" spans="2:65" s="1" customFormat="1" ht="37.799999999999997" customHeight="1">
      <c r="B134" s="135"/>
      <c r="C134" s="136" t="s">
        <v>155</v>
      </c>
      <c r="D134" s="136" t="s">
        <v>128</v>
      </c>
      <c r="E134" s="137" t="s">
        <v>156</v>
      </c>
      <c r="F134" s="138" t="s">
        <v>157</v>
      </c>
      <c r="G134" s="139" t="s">
        <v>153</v>
      </c>
      <c r="H134" s="140">
        <v>320</v>
      </c>
      <c r="I134" s="141"/>
      <c r="J134" s="142">
        <f t="shared" si="0"/>
        <v>0</v>
      </c>
      <c r="K134" s="143"/>
      <c r="L134" s="28"/>
      <c r="M134" s="144" t="s">
        <v>1</v>
      </c>
      <c r="N134" s="145" t="s">
        <v>39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R134" s="148" t="s">
        <v>132</v>
      </c>
      <c r="AT134" s="148" t="s">
        <v>128</v>
      </c>
      <c r="AU134" s="148" t="s">
        <v>133</v>
      </c>
      <c r="AY134" s="13" t="s">
        <v>126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133</v>
      </c>
      <c r="BK134" s="149">
        <f t="shared" si="9"/>
        <v>0</v>
      </c>
      <c r="BL134" s="13" t="s">
        <v>132</v>
      </c>
      <c r="BM134" s="148" t="s">
        <v>158</v>
      </c>
    </row>
    <row r="135" spans="2:65" s="1" customFormat="1" ht="44.25" customHeight="1">
      <c r="B135" s="135"/>
      <c r="C135" s="136" t="s">
        <v>159</v>
      </c>
      <c r="D135" s="136" t="s">
        <v>128</v>
      </c>
      <c r="E135" s="137" t="s">
        <v>160</v>
      </c>
      <c r="F135" s="138" t="s">
        <v>161</v>
      </c>
      <c r="G135" s="139" t="s">
        <v>153</v>
      </c>
      <c r="H135" s="140">
        <v>2240</v>
      </c>
      <c r="I135" s="141"/>
      <c r="J135" s="142">
        <f t="shared" si="0"/>
        <v>0</v>
      </c>
      <c r="K135" s="143"/>
      <c r="L135" s="28"/>
      <c r="M135" s="144" t="s">
        <v>1</v>
      </c>
      <c r="N135" s="145" t="s">
        <v>39</v>
      </c>
      <c r="P135" s="146">
        <f t="shared" si="1"/>
        <v>0</v>
      </c>
      <c r="Q135" s="146">
        <v>0</v>
      </c>
      <c r="R135" s="146">
        <f t="shared" si="2"/>
        <v>0</v>
      </c>
      <c r="S135" s="146">
        <v>0</v>
      </c>
      <c r="T135" s="147">
        <f t="shared" si="3"/>
        <v>0</v>
      </c>
      <c r="AR135" s="148" t="s">
        <v>132</v>
      </c>
      <c r="AT135" s="148" t="s">
        <v>128</v>
      </c>
      <c r="AU135" s="148" t="s">
        <v>133</v>
      </c>
      <c r="AY135" s="13" t="s">
        <v>126</v>
      </c>
      <c r="BE135" s="149">
        <f t="shared" si="4"/>
        <v>0</v>
      </c>
      <c r="BF135" s="149">
        <f t="shared" si="5"/>
        <v>0</v>
      </c>
      <c r="BG135" s="149">
        <f t="shared" si="6"/>
        <v>0</v>
      </c>
      <c r="BH135" s="149">
        <f t="shared" si="7"/>
        <v>0</v>
      </c>
      <c r="BI135" s="149">
        <f t="shared" si="8"/>
        <v>0</v>
      </c>
      <c r="BJ135" s="13" t="s">
        <v>133</v>
      </c>
      <c r="BK135" s="149">
        <f t="shared" si="9"/>
        <v>0</v>
      </c>
      <c r="BL135" s="13" t="s">
        <v>132</v>
      </c>
      <c r="BM135" s="148" t="s">
        <v>162</v>
      </c>
    </row>
    <row r="136" spans="2:65" s="1" customFormat="1" ht="24.15" customHeight="1">
      <c r="B136" s="135"/>
      <c r="C136" s="136" t="s">
        <v>163</v>
      </c>
      <c r="D136" s="136" t="s">
        <v>128</v>
      </c>
      <c r="E136" s="137" t="s">
        <v>164</v>
      </c>
      <c r="F136" s="138" t="s">
        <v>165</v>
      </c>
      <c r="G136" s="139" t="s">
        <v>153</v>
      </c>
      <c r="H136" s="140">
        <v>320</v>
      </c>
      <c r="I136" s="141"/>
      <c r="J136" s="142">
        <f t="shared" si="0"/>
        <v>0</v>
      </c>
      <c r="K136" s="143"/>
      <c r="L136" s="28"/>
      <c r="M136" s="144" t="s">
        <v>1</v>
      </c>
      <c r="N136" s="145" t="s">
        <v>39</v>
      </c>
      <c r="P136" s="146">
        <f t="shared" si="1"/>
        <v>0</v>
      </c>
      <c r="Q136" s="146">
        <v>0</v>
      </c>
      <c r="R136" s="146">
        <f t="shared" si="2"/>
        <v>0</v>
      </c>
      <c r="S136" s="146">
        <v>0</v>
      </c>
      <c r="T136" s="147">
        <f t="shared" si="3"/>
        <v>0</v>
      </c>
      <c r="AR136" s="148" t="s">
        <v>132</v>
      </c>
      <c r="AT136" s="148" t="s">
        <v>128</v>
      </c>
      <c r="AU136" s="148" t="s">
        <v>133</v>
      </c>
      <c r="AY136" s="13" t="s">
        <v>126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3" t="s">
        <v>133</v>
      </c>
      <c r="BK136" s="149">
        <f t="shared" si="9"/>
        <v>0</v>
      </c>
      <c r="BL136" s="13" t="s">
        <v>132</v>
      </c>
      <c r="BM136" s="148" t="s">
        <v>166</v>
      </c>
    </row>
    <row r="137" spans="2:65" s="1" customFormat="1" ht="21.75" customHeight="1">
      <c r="B137" s="135"/>
      <c r="C137" s="136" t="s">
        <v>167</v>
      </c>
      <c r="D137" s="136" t="s">
        <v>128</v>
      </c>
      <c r="E137" s="137" t="s">
        <v>168</v>
      </c>
      <c r="F137" s="138" t="s">
        <v>169</v>
      </c>
      <c r="G137" s="139" t="s">
        <v>153</v>
      </c>
      <c r="H137" s="140">
        <v>320</v>
      </c>
      <c r="I137" s="141"/>
      <c r="J137" s="142">
        <f t="shared" si="0"/>
        <v>0</v>
      </c>
      <c r="K137" s="143"/>
      <c r="L137" s="28"/>
      <c r="M137" s="144" t="s">
        <v>1</v>
      </c>
      <c r="N137" s="145" t="s">
        <v>39</v>
      </c>
      <c r="P137" s="146">
        <f t="shared" si="1"/>
        <v>0</v>
      </c>
      <c r="Q137" s="146">
        <v>0</v>
      </c>
      <c r="R137" s="146">
        <f t="shared" si="2"/>
        <v>0</v>
      </c>
      <c r="S137" s="146">
        <v>0</v>
      </c>
      <c r="T137" s="147">
        <f t="shared" si="3"/>
        <v>0</v>
      </c>
      <c r="AR137" s="148" t="s">
        <v>132</v>
      </c>
      <c r="AT137" s="148" t="s">
        <v>128</v>
      </c>
      <c r="AU137" s="148" t="s">
        <v>133</v>
      </c>
      <c r="AY137" s="13" t="s">
        <v>126</v>
      </c>
      <c r="BE137" s="149">
        <f t="shared" si="4"/>
        <v>0</v>
      </c>
      <c r="BF137" s="149">
        <f t="shared" si="5"/>
        <v>0</v>
      </c>
      <c r="BG137" s="149">
        <f t="shared" si="6"/>
        <v>0</v>
      </c>
      <c r="BH137" s="149">
        <f t="shared" si="7"/>
        <v>0</v>
      </c>
      <c r="BI137" s="149">
        <f t="shared" si="8"/>
        <v>0</v>
      </c>
      <c r="BJ137" s="13" t="s">
        <v>133</v>
      </c>
      <c r="BK137" s="149">
        <f t="shared" si="9"/>
        <v>0</v>
      </c>
      <c r="BL137" s="13" t="s">
        <v>132</v>
      </c>
      <c r="BM137" s="148" t="s">
        <v>170</v>
      </c>
    </row>
    <row r="138" spans="2:65" s="1" customFormat="1" ht="24.15" customHeight="1">
      <c r="B138" s="135"/>
      <c r="C138" s="136" t="s">
        <v>171</v>
      </c>
      <c r="D138" s="136" t="s">
        <v>128</v>
      </c>
      <c r="E138" s="137" t="s">
        <v>172</v>
      </c>
      <c r="F138" s="138" t="s">
        <v>173</v>
      </c>
      <c r="G138" s="139" t="s">
        <v>174</v>
      </c>
      <c r="H138" s="140">
        <v>432</v>
      </c>
      <c r="I138" s="141"/>
      <c r="J138" s="142">
        <f t="shared" si="0"/>
        <v>0</v>
      </c>
      <c r="K138" s="143"/>
      <c r="L138" s="28"/>
      <c r="M138" s="144" t="s">
        <v>1</v>
      </c>
      <c r="N138" s="145" t="s">
        <v>39</v>
      </c>
      <c r="P138" s="146">
        <f t="shared" si="1"/>
        <v>0</v>
      </c>
      <c r="Q138" s="146">
        <v>0</v>
      </c>
      <c r="R138" s="146">
        <f t="shared" si="2"/>
        <v>0</v>
      </c>
      <c r="S138" s="146">
        <v>0</v>
      </c>
      <c r="T138" s="147">
        <f t="shared" si="3"/>
        <v>0</v>
      </c>
      <c r="AR138" s="148" t="s">
        <v>132</v>
      </c>
      <c r="AT138" s="148" t="s">
        <v>128</v>
      </c>
      <c r="AU138" s="148" t="s">
        <v>133</v>
      </c>
      <c r="AY138" s="13" t="s">
        <v>126</v>
      </c>
      <c r="BE138" s="149">
        <f t="shared" si="4"/>
        <v>0</v>
      </c>
      <c r="BF138" s="149">
        <f t="shared" si="5"/>
        <v>0</v>
      </c>
      <c r="BG138" s="149">
        <f t="shared" si="6"/>
        <v>0</v>
      </c>
      <c r="BH138" s="149">
        <f t="shared" si="7"/>
        <v>0</v>
      </c>
      <c r="BI138" s="149">
        <f t="shared" si="8"/>
        <v>0</v>
      </c>
      <c r="BJ138" s="13" t="s">
        <v>133</v>
      </c>
      <c r="BK138" s="149">
        <f t="shared" si="9"/>
        <v>0</v>
      </c>
      <c r="BL138" s="13" t="s">
        <v>132</v>
      </c>
      <c r="BM138" s="148" t="s">
        <v>175</v>
      </c>
    </row>
    <row r="139" spans="2:65" s="1" customFormat="1" ht="24.15" customHeight="1">
      <c r="B139" s="135"/>
      <c r="C139" s="136" t="s">
        <v>176</v>
      </c>
      <c r="D139" s="136" t="s">
        <v>128</v>
      </c>
      <c r="E139" s="137" t="s">
        <v>177</v>
      </c>
      <c r="F139" s="138" t="s">
        <v>178</v>
      </c>
      <c r="G139" s="139" t="s">
        <v>131</v>
      </c>
      <c r="H139" s="140">
        <v>24.1</v>
      </c>
      <c r="I139" s="141"/>
      <c r="J139" s="142">
        <f t="shared" si="0"/>
        <v>0</v>
      </c>
      <c r="K139" s="143"/>
      <c r="L139" s="28"/>
      <c r="M139" s="144" t="s">
        <v>1</v>
      </c>
      <c r="N139" s="145" t="s">
        <v>39</v>
      </c>
      <c r="P139" s="146">
        <f t="shared" si="1"/>
        <v>0</v>
      </c>
      <c r="Q139" s="146">
        <v>0</v>
      </c>
      <c r="R139" s="146">
        <f t="shared" si="2"/>
        <v>0</v>
      </c>
      <c r="S139" s="146">
        <v>0</v>
      </c>
      <c r="T139" s="147">
        <f t="shared" si="3"/>
        <v>0</v>
      </c>
      <c r="AR139" s="148" t="s">
        <v>132</v>
      </c>
      <c r="AT139" s="148" t="s">
        <v>128</v>
      </c>
      <c r="AU139" s="148" t="s">
        <v>133</v>
      </c>
      <c r="AY139" s="13" t="s">
        <v>126</v>
      </c>
      <c r="BE139" s="149">
        <f t="shared" si="4"/>
        <v>0</v>
      </c>
      <c r="BF139" s="149">
        <f t="shared" si="5"/>
        <v>0</v>
      </c>
      <c r="BG139" s="149">
        <f t="shared" si="6"/>
        <v>0</v>
      </c>
      <c r="BH139" s="149">
        <f t="shared" si="7"/>
        <v>0</v>
      </c>
      <c r="BI139" s="149">
        <f t="shared" si="8"/>
        <v>0</v>
      </c>
      <c r="BJ139" s="13" t="s">
        <v>133</v>
      </c>
      <c r="BK139" s="149">
        <f t="shared" si="9"/>
        <v>0</v>
      </c>
      <c r="BL139" s="13" t="s">
        <v>132</v>
      </c>
      <c r="BM139" s="148" t="s">
        <v>179</v>
      </c>
    </row>
    <row r="140" spans="2:65" s="1" customFormat="1" ht="16.5" customHeight="1">
      <c r="B140" s="135"/>
      <c r="C140" s="150" t="s">
        <v>180</v>
      </c>
      <c r="D140" s="150" t="s">
        <v>181</v>
      </c>
      <c r="E140" s="151" t="s">
        <v>182</v>
      </c>
      <c r="F140" s="152" t="s">
        <v>183</v>
      </c>
      <c r="G140" s="153" t="s">
        <v>184</v>
      </c>
      <c r="H140" s="154">
        <v>0.745</v>
      </c>
      <c r="I140" s="155"/>
      <c r="J140" s="156">
        <f t="shared" si="0"/>
        <v>0</v>
      </c>
      <c r="K140" s="157"/>
      <c r="L140" s="158"/>
      <c r="M140" s="159" t="s">
        <v>1</v>
      </c>
      <c r="N140" s="160" t="s">
        <v>39</v>
      </c>
      <c r="P140" s="146">
        <f t="shared" si="1"/>
        <v>0</v>
      </c>
      <c r="Q140" s="146">
        <v>1E-3</v>
      </c>
      <c r="R140" s="146">
        <f t="shared" si="2"/>
        <v>7.45E-4</v>
      </c>
      <c r="S140" s="146">
        <v>0</v>
      </c>
      <c r="T140" s="147">
        <f t="shared" si="3"/>
        <v>0</v>
      </c>
      <c r="AR140" s="148" t="s">
        <v>163</v>
      </c>
      <c r="AT140" s="148" t="s">
        <v>181</v>
      </c>
      <c r="AU140" s="148" t="s">
        <v>133</v>
      </c>
      <c r="AY140" s="13" t="s">
        <v>126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3" t="s">
        <v>133</v>
      </c>
      <c r="BK140" s="149">
        <f t="shared" si="9"/>
        <v>0</v>
      </c>
      <c r="BL140" s="13" t="s">
        <v>132</v>
      </c>
      <c r="BM140" s="148" t="s">
        <v>185</v>
      </c>
    </row>
    <row r="141" spans="2:65" s="1" customFormat="1" ht="16.5" customHeight="1">
      <c r="B141" s="135"/>
      <c r="C141" s="136" t="s">
        <v>186</v>
      </c>
      <c r="D141" s="136" t="s">
        <v>128</v>
      </c>
      <c r="E141" s="137" t="s">
        <v>187</v>
      </c>
      <c r="F141" s="138" t="s">
        <v>188</v>
      </c>
      <c r="G141" s="139" t="s">
        <v>131</v>
      </c>
      <c r="H141" s="140">
        <v>24.1</v>
      </c>
      <c r="I141" s="141"/>
      <c r="J141" s="142">
        <f t="shared" si="0"/>
        <v>0</v>
      </c>
      <c r="K141" s="143"/>
      <c r="L141" s="28"/>
      <c r="M141" s="144" t="s">
        <v>1</v>
      </c>
      <c r="N141" s="145" t="s">
        <v>39</v>
      </c>
      <c r="P141" s="146">
        <f t="shared" si="1"/>
        <v>0</v>
      </c>
      <c r="Q141" s="146">
        <v>0</v>
      </c>
      <c r="R141" s="146">
        <f t="shared" si="2"/>
        <v>0</v>
      </c>
      <c r="S141" s="146">
        <v>0</v>
      </c>
      <c r="T141" s="147">
        <f t="shared" si="3"/>
        <v>0</v>
      </c>
      <c r="AR141" s="148" t="s">
        <v>132</v>
      </c>
      <c r="AT141" s="148" t="s">
        <v>128</v>
      </c>
      <c r="AU141" s="148" t="s">
        <v>133</v>
      </c>
      <c r="AY141" s="13" t="s">
        <v>126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3" t="s">
        <v>133</v>
      </c>
      <c r="BK141" s="149">
        <f t="shared" si="9"/>
        <v>0</v>
      </c>
      <c r="BL141" s="13" t="s">
        <v>132</v>
      </c>
      <c r="BM141" s="148" t="s">
        <v>189</v>
      </c>
    </row>
    <row r="142" spans="2:65" s="11" customFormat="1" ht="22.8" customHeight="1">
      <c r="B142" s="123"/>
      <c r="D142" s="124" t="s">
        <v>72</v>
      </c>
      <c r="E142" s="133" t="s">
        <v>132</v>
      </c>
      <c r="F142" s="133" t="s">
        <v>190</v>
      </c>
      <c r="I142" s="126"/>
      <c r="J142" s="134">
        <f>BK142</f>
        <v>0</v>
      </c>
      <c r="L142" s="123"/>
      <c r="M142" s="128"/>
      <c r="P142" s="129">
        <f>P143</f>
        <v>0</v>
      </c>
      <c r="R142" s="129">
        <f>R143</f>
        <v>2.1432599999999997</v>
      </c>
      <c r="T142" s="130">
        <f>T143</f>
        <v>0</v>
      </c>
      <c r="AR142" s="124" t="s">
        <v>81</v>
      </c>
      <c r="AT142" s="131" t="s">
        <v>72</v>
      </c>
      <c r="AU142" s="131" t="s">
        <v>81</v>
      </c>
      <c r="AY142" s="124" t="s">
        <v>126</v>
      </c>
      <c r="BK142" s="132">
        <f>BK143</f>
        <v>0</v>
      </c>
    </row>
    <row r="143" spans="2:65" s="1" customFormat="1" ht="24.15" customHeight="1">
      <c r="B143" s="135"/>
      <c r="C143" s="136" t="s">
        <v>191</v>
      </c>
      <c r="D143" s="136" t="s">
        <v>128</v>
      </c>
      <c r="E143" s="137" t="s">
        <v>192</v>
      </c>
      <c r="F143" s="138" t="s">
        <v>193</v>
      </c>
      <c r="G143" s="139" t="s">
        <v>153</v>
      </c>
      <c r="H143" s="140">
        <v>1.1339999999999999</v>
      </c>
      <c r="I143" s="141"/>
      <c r="J143" s="142">
        <f>ROUND(I143*H143,2)</f>
        <v>0</v>
      </c>
      <c r="K143" s="143"/>
      <c r="L143" s="28"/>
      <c r="M143" s="144" t="s">
        <v>1</v>
      </c>
      <c r="N143" s="145" t="s">
        <v>39</v>
      </c>
      <c r="P143" s="146">
        <f>O143*H143</f>
        <v>0</v>
      </c>
      <c r="Q143" s="146">
        <v>1.89</v>
      </c>
      <c r="R143" s="146">
        <f>Q143*H143</f>
        <v>2.1432599999999997</v>
      </c>
      <c r="S143" s="146">
        <v>0</v>
      </c>
      <c r="T143" s="147">
        <f>S143*H143</f>
        <v>0</v>
      </c>
      <c r="AR143" s="148" t="s">
        <v>132</v>
      </c>
      <c r="AT143" s="148" t="s">
        <v>128</v>
      </c>
      <c r="AU143" s="148" t="s">
        <v>133</v>
      </c>
      <c r="AY143" s="13" t="s">
        <v>126</v>
      </c>
      <c r="BE143" s="149">
        <f>IF(N143="základná",J143,0)</f>
        <v>0</v>
      </c>
      <c r="BF143" s="149">
        <f>IF(N143="znížená",J143,0)</f>
        <v>0</v>
      </c>
      <c r="BG143" s="149">
        <f>IF(N143="zákl. prenesená",J143,0)</f>
        <v>0</v>
      </c>
      <c r="BH143" s="149">
        <f>IF(N143="zníž. prenesená",J143,0)</f>
        <v>0</v>
      </c>
      <c r="BI143" s="149">
        <f>IF(N143="nulová",J143,0)</f>
        <v>0</v>
      </c>
      <c r="BJ143" s="13" t="s">
        <v>133</v>
      </c>
      <c r="BK143" s="149">
        <f>ROUND(I143*H143,2)</f>
        <v>0</v>
      </c>
      <c r="BL143" s="13" t="s">
        <v>132</v>
      </c>
      <c r="BM143" s="148" t="s">
        <v>194</v>
      </c>
    </row>
    <row r="144" spans="2:65" s="11" customFormat="1" ht="22.8" customHeight="1">
      <c r="B144" s="123"/>
      <c r="D144" s="124" t="s">
        <v>72</v>
      </c>
      <c r="E144" s="133" t="s">
        <v>150</v>
      </c>
      <c r="F144" s="133" t="s">
        <v>195</v>
      </c>
      <c r="I144" s="126"/>
      <c r="J144" s="134">
        <f>BK144</f>
        <v>0</v>
      </c>
      <c r="L144" s="123"/>
      <c r="M144" s="128"/>
      <c r="P144" s="129">
        <f>SUM(P145:P156)</f>
        <v>0</v>
      </c>
      <c r="R144" s="129">
        <f>SUM(R145:R156)</f>
        <v>3133.7961700000001</v>
      </c>
      <c r="T144" s="130">
        <f>SUM(T145:T156)</f>
        <v>0</v>
      </c>
      <c r="AR144" s="124" t="s">
        <v>81</v>
      </c>
      <c r="AT144" s="131" t="s">
        <v>72</v>
      </c>
      <c r="AU144" s="131" t="s">
        <v>81</v>
      </c>
      <c r="AY144" s="124" t="s">
        <v>126</v>
      </c>
      <c r="BK144" s="132">
        <f>SUM(BK145:BK156)</f>
        <v>0</v>
      </c>
    </row>
    <row r="145" spans="2:65" s="1" customFormat="1" ht="24.15" customHeight="1">
      <c r="B145" s="135"/>
      <c r="C145" s="136" t="s">
        <v>196</v>
      </c>
      <c r="D145" s="136" t="s">
        <v>128</v>
      </c>
      <c r="E145" s="137" t="s">
        <v>197</v>
      </c>
      <c r="F145" s="138" t="s">
        <v>198</v>
      </c>
      <c r="G145" s="139" t="s">
        <v>131</v>
      </c>
      <c r="H145" s="140">
        <v>1487.1</v>
      </c>
      <c r="I145" s="141"/>
      <c r="J145" s="142">
        <f t="shared" ref="J145:J156" si="10">ROUND(I145*H145,2)</f>
        <v>0</v>
      </c>
      <c r="K145" s="143"/>
      <c r="L145" s="28"/>
      <c r="M145" s="144" t="s">
        <v>1</v>
      </c>
      <c r="N145" s="145" t="s">
        <v>39</v>
      </c>
      <c r="P145" s="146">
        <f t="shared" ref="P145:P156" si="11">O145*H145</f>
        <v>0</v>
      </c>
      <c r="Q145" s="146">
        <v>0</v>
      </c>
      <c r="R145" s="146">
        <f t="shared" ref="R145:R156" si="12">Q145*H145</f>
        <v>0</v>
      </c>
      <c r="S145" s="146">
        <v>0</v>
      </c>
      <c r="T145" s="147">
        <f t="shared" ref="T145:T156" si="13">S145*H145</f>
        <v>0</v>
      </c>
      <c r="AR145" s="148" t="s">
        <v>132</v>
      </c>
      <c r="AT145" s="148" t="s">
        <v>128</v>
      </c>
      <c r="AU145" s="148" t="s">
        <v>133</v>
      </c>
      <c r="AY145" s="13" t="s">
        <v>126</v>
      </c>
      <c r="BE145" s="149">
        <f t="shared" ref="BE145:BE156" si="14">IF(N145="základná",J145,0)</f>
        <v>0</v>
      </c>
      <c r="BF145" s="149">
        <f t="shared" ref="BF145:BF156" si="15">IF(N145="znížená",J145,0)</f>
        <v>0</v>
      </c>
      <c r="BG145" s="149">
        <f t="shared" ref="BG145:BG156" si="16">IF(N145="zákl. prenesená",J145,0)</f>
        <v>0</v>
      </c>
      <c r="BH145" s="149">
        <f t="shared" ref="BH145:BH156" si="17">IF(N145="zníž. prenesená",J145,0)</f>
        <v>0</v>
      </c>
      <c r="BI145" s="149">
        <f t="shared" ref="BI145:BI156" si="18">IF(N145="nulová",J145,0)</f>
        <v>0</v>
      </c>
      <c r="BJ145" s="13" t="s">
        <v>133</v>
      </c>
      <c r="BK145" s="149">
        <f t="shared" ref="BK145:BK156" si="19">ROUND(I145*H145,2)</f>
        <v>0</v>
      </c>
      <c r="BL145" s="13" t="s">
        <v>132</v>
      </c>
      <c r="BM145" s="148" t="s">
        <v>199</v>
      </c>
    </row>
    <row r="146" spans="2:65" s="1" customFormat="1" ht="33" customHeight="1">
      <c r="B146" s="135"/>
      <c r="C146" s="136" t="s">
        <v>200</v>
      </c>
      <c r="D146" s="136" t="s">
        <v>128</v>
      </c>
      <c r="E146" s="137" t="s">
        <v>201</v>
      </c>
      <c r="F146" s="138" t="s">
        <v>202</v>
      </c>
      <c r="G146" s="139" t="s">
        <v>131</v>
      </c>
      <c r="H146" s="140">
        <v>24.1</v>
      </c>
      <c r="I146" s="141"/>
      <c r="J146" s="142">
        <f t="shared" si="10"/>
        <v>0</v>
      </c>
      <c r="K146" s="143"/>
      <c r="L146" s="28"/>
      <c r="M146" s="144" t="s">
        <v>1</v>
      </c>
      <c r="N146" s="145" t="s">
        <v>39</v>
      </c>
      <c r="P146" s="146">
        <f t="shared" si="11"/>
        <v>0</v>
      </c>
      <c r="Q146" s="146">
        <v>0.39800000000000002</v>
      </c>
      <c r="R146" s="146">
        <f t="shared" si="12"/>
        <v>9.591800000000001</v>
      </c>
      <c r="S146" s="146">
        <v>0</v>
      </c>
      <c r="T146" s="147">
        <f t="shared" si="13"/>
        <v>0</v>
      </c>
      <c r="AR146" s="148" t="s">
        <v>132</v>
      </c>
      <c r="AT146" s="148" t="s">
        <v>128</v>
      </c>
      <c r="AU146" s="148" t="s">
        <v>133</v>
      </c>
      <c r="AY146" s="13" t="s">
        <v>126</v>
      </c>
      <c r="BE146" s="149">
        <f t="shared" si="14"/>
        <v>0</v>
      </c>
      <c r="BF146" s="149">
        <f t="shared" si="15"/>
        <v>0</v>
      </c>
      <c r="BG146" s="149">
        <f t="shared" si="16"/>
        <v>0</v>
      </c>
      <c r="BH146" s="149">
        <f t="shared" si="17"/>
        <v>0</v>
      </c>
      <c r="BI146" s="149">
        <f t="shared" si="18"/>
        <v>0</v>
      </c>
      <c r="BJ146" s="13" t="s">
        <v>133</v>
      </c>
      <c r="BK146" s="149">
        <f t="shared" si="19"/>
        <v>0</v>
      </c>
      <c r="BL146" s="13" t="s">
        <v>132</v>
      </c>
      <c r="BM146" s="148" t="s">
        <v>203</v>
      </c>
    </row>
    <row r="147" spans="2:65" s="1" customFormat="1" ht="33" customHeight="1">
      <c r="B147" s="135"/>
      <c r="C147" s="136" t="s">
        <v>204</v>
      </c>
      <c r="D147" s="136" t="s">
        <v>128</v>
      </c>
      <c r="E147" s="137" t="s">
        <v>205</v>
      </c>
      <c r="F147" s="138" t="s">
        <v>206</v>
      </c>
      <c r="G147" s="139" t="s">
        <v>131</v>
      </c>
      <c r="H147" s="140">
        <v>96.4</v>
      </c>
      <c r="I147" s="141"/>
      <c r="J147" s="142">
        <f t="shared" si="10"/>
        <v>0</v>
      </c>
      <c r="K147" s="143"/>
      <c r="L147" s="28"/>
      <c r="M147" s="144" t="s">
        <v>1</v>
      </c>
      <c r="N147" s="145" t="s">
        <v>39</v>
      </c>
      <c r="P147" s="146">
        <f t="shared" si="11"/>
        <v>0</v>
      </c>
      <c r="Q147" s="146">
        <v>0.38624999999999998</v>
      </c>
      <c r="R147" s="146">
        <f t="shared" si="12"/>
        <v>37.234499999999997</v>
      </c>
      <c r="S147" s="146">
        <v>0</v>
      </c>
      <c r="T147" s="147">
        <f t="shared" si="13"/>
        <v>0</v>
      </c>
      <c r="AR147" s="148" t="s">
        <v>132</v>
      </c>
      <c r="AT147" s="148" t="s">
        <v>128</v>
      </c>
      <c r="AU147" s="148" t="s">
        <v>133</v>
      </c>
      <c r="AY147" s="13" t="s">
        <v>126</v>
      </c>
      <c r="BE147" s="149">
        <f t="shared" si="14"/>
        <v>0</v>
      </c>
      <c r="BF147" s="149">
        <f t="shared" si="15"/>
        <v>0</v>
      </c>
      <c r="BG147" s="149">
        <f t="shared" si="16"/>
        <v>0</v>
      </c>
      <c r="BH147" s="149">
        <f t="shared" si="17"/>
        <v>0</v>
      </c>
      <c r="BI147" s="149">
        <f t="shared" si="18"/>
        <v>0</v>
      </c>
      <c r="BJ147" s="13" t="s">
        <v>133</v>
      </c>
      <c r="BK147" s="149">
        <f t="shared" si="19"/>
        <v>0</v>
      </c>
      <c r="BL147" s="13" t="s">
        <v>132</v>
      </c>
      <c r="BM147" s="148" t="s">
        <v>207</v>
      </c>
    </row>
    <row r="148" spans="2:65" s="1" customFormat="1" ht="24.15" customHeight="1">
      <c r="B148" s="135"/>
      <c r="C148" s="136" t="s">
        <v>208</v>
      </c>
      <c r="D148" s="136" t="s">
        <v>128</v>
      </c>
      <c r="E148" s="137" t="s">
        <v>209</v>
      </c>
      <c r="F148" s="138" t="s">
        <v>210</v>
      </c>
      <c r="G148" s="139" t="s">
        <v>131</v>
      </c>
      <c r="H148" s="140">
        <v>299</v>
      </c>
      <c r="I148" s="141"/>
      <c r="J148" s="142">
        <f t="shared" si="10"/>
        <v>0</v>
      </c>
      <c r="K148" s="143"/>
      <c r="L148" s="28"/>
      <c r="M148" s="144" t="s">
        <v>1</v>
      </c>
      <c r="N148" s="145" t="s">
        <v>39</v>
      </c>
      <c r="P148" s="146">
        <f t="shared" si="11"/>
        <v>0</v>
      </c>
      <c r="Q148" s="146">
        <v>0.33445999999999998</v>
      </c>
      <c r="R148" s="146">
        <f t="shared" si="12"/>
        <v>100.00353999999999</v>
      </c>
      <c r="S148" s="146">
        <v>0</v>
      </c>
      <c r="T148" s="147">
        <f t="shared" si="13"/>
        <v>0</v>
      </c>
      <c r="AR148" s="148" t="s">
        <v>132</v>
      </c>
      <c r="AT148" s="148" t="s">
        <v>128</v>
      </c>
      <c r="AU148" s="148" t="s">
        <v>133</v>
      </c>
      <c r="AY148" s="13" t="s">
        <v>126</v>
      </c>
      <c r="BE148" s="149">
        <f t="shared" si="14"/>
        <v>0</v>
      </c>
      <c r="BF148" s="149">
        <f t="shared" si="15"/>
        <v>0</v>
      </c>
      <c r="BG148" s="149">
        <f t="shared" si="16"/>
        <v>0</v>
      </c>
      <c r="BH148" s="149">
        <f t="shared" si="17"/>
        <v>0</v>
      </c>
      <c r="BI148" s="149">
        <f t="shared" si="18"/>
        <v>0</v>
      </c>
      <c r="BJ148" s="13" t="s">
        <v>133</v>
      </c>
      <c r="BK148" s="149">
        <f t="shared" si="19"/>
        <v>0</v>
      </c>
      <c r="BL148" s="13" t="s">
        <v>132</v>
      </c>
      <c r="BM148" s="148" t="s">
        <v>211</v>
      </c>
    </row>
    <row r="149" spans="2:65" s="1" customFormat="1" ht="24.15" customHeight="1">
      <c r="B149" s="135"/>
      <c r="C149" s="136" t="s">
        <v>212</v>
      </c>
      <c r="D149" s="136" t="s">
        <v>128</v>
      </c>
      <c r="E149" s="137" t="s">
        <v>213</v>
      </c>
      <c r="F149" s="138" t="s">
        <v>214</v>
      </c>
      <c r="G149" s="139" t="s">
        <v>131</v>
      </c>
      <c r="H149" s="140">
        <v>1895</v>
      </c>
      <c r="I149" s="141"/>
      <c r="J149" s="142">
        <f t="shared" si="10"/>
        <v>0</v>
      </c>
      <c r="K149" s="143"/>
      <c r="L149" s="28"/>
      <c r="M149" s="144" t="s">
        <v>1</v>
      </c>
      <c r="N149" s="145" t="s">
        <v>39</v>
      </c>
      <c r="P149" s="146">
        <f t="shared" si="11"/>
        <v>0</v>
      </c>
      <c r="Q149" s="146">
        <v>0.37080000000000002</v>
      </c>
      <c r="R149" s="146">
        <f t="shared" si="12"/>
        <v>702.66600000000005</v>
      </c>
      <c r="S149" s="146">
        <v>0</v>
      </c>
      <c r="T149" s="147">
        <f t="shared" si="13"/>
        <v>0</v>
      </c>
      <c r="AR149" s="148" t="s">
        <v>132</v>
      </c>
      <c r="AT149" s="148" t="s">
        <v>128</v>
      </c>
      <c r="AU149" s="148" t="s">
        <v>133</v>
      </c>
      <c r="AY149" s="13" t="s">
        <v>126</v>
      </c>
      <c r="BE149" s="149">
        <f t="shared" si="14"/>
        <v>0</v>
      </c>
      <c r="BF149" s="149">
        <f t="shared" si="15"/>
        <v>0</v>
      </c>
      <c r="BG149" s="149">
        <f t="shared" si="16"/>
        <v>0</v>
      </c>
      <c r="BH149" s="149">
        <f t="shared" si="17"/>
        <v>0</v>
      </c>
      <c r="BI149" s="149">
        <f t="shared" si="18"/>
        <v>0</v>
      </c>
      <c r="BJ149" s="13" t="s">
        <v>133</v>
      </c>
      <c r="BK149" s="149">
        <f t="shared" si="19"/>
        <v>0</v>
      </c>
      <c r="BL149" s="13" t="s">
        <v>132</v>
      </c>
      <c r="BM149" s="148" t="s">
        <v>215</v>
      </c>
    </row>
    <row r="150" spans="2:65" s="1" customFormat="1" ht="33" customHeight="1">
      <c r="B150" s="135"/>
      <c r="C150" s="136" t="s">
        <v>7</v>
      </c>
      <c r="D150" s="136" t="s">
        <v>128</v>
      </c>
      <c r="E150" s="137" t="s">
        <v>216</v>
      </c>
      <c r="F150" s="138" t="s">
        <v>217</v>
      </c>
      <c r="G150" s="139" t="s">
        <v>131</v>
      </c>
      <c r="H150" s="140">
        <v>1895</v>
      </c>
      <c r="I150" s="141"/>
      <c r="J150" s="142">
        <f t="shared" si="10"/>
        <v>0</v>
      </c>
      <c r="K150" s="143"/>
      <c r="L150" s="28"/>
      <c r="M150" s="144" t="s">
        <v>1</v>
      </c>
      <c r="N150" s="145" t="s">
        <v>39</v>
      </c>
      <c r="P150" s="146">
        <f t="shared" si="11"/>
        <v>0</v>
      </c>
      <c r="Q150" s="146">
        <v>0.47349000000000002</v>
      </c>
      <c r="R150" s="146">
        <f t="shared" si="12"/>
        <v>897.26355000000001</v>
      </c>
      <c r="S150" s="146">
        <v>0</v>
      </c>
      <c r="T150" s="147">
        <f t="shared" si="13"/>
        <v>0</v>
      </c>
      <c r="AR150" s="148" t="s">
        <v>132</v>
      </c>
      <c r="AT150" s="148" t="s">
        <v>128</v>
      </c>
      <c r="AU150" s="148" t="s">
        <v>133</v>
      </c>
      <c r="AY150" s="13" t="s">
        <v>126</v>
      </c>
      <c r="BE150" s="149">
        <f t="shared" si="14"/>
        <v>0</v>
      </c>
      <c r="BF150" s="149">
        <f t="shared" si="15"/>
        <v>0</v>
      </c>
      <c r="BG150" s="149">
        <f t="shared" si="16"/>
        <v>0</v>
      </c>
      <c r="BH150" s="149">
        <f t="shared" si="17"/>
        <v>0</v>
      </c>
      <c r="BI150" s="149">
        <f t="shared" si="18"/>
        <v>0</v>
      </c>
      <c r="BJ150" s="13" t="s">
        <v>133</v>
      </c>
      <c r="BK150" s="149">
        <f t="shared" si="19"/>
        <v>0</v>
      </c>
      <c r="BL150" s="13" t="s">
        <v>132</v>
      </c>
      <c r="BM150" s="148" t="s">
        <v>218</v>
      </c>
    </row>
    <row r="151" spans="2:65" s="1" customFormat="1" ht="37.799999999999997" customHeight="1">
      <c r="B151" s="135"/>
      <c r="C151" s="136" t="s">
        <v>219</v>
      </c>
      <c r="D151" s="136" t="s">
        <v>128</v>
      </c>
      <c r="E151" s="137" t="s">
        <v>220</v>
      </c>
      <c r="F151" s="138" t="s">
        <v>221</v>
      </c>
      <c r="G151" s="139" t="s">
        <v>131</v>
      </c>
      <c r="H151" s="140">
        <v>299</v>
      </c>
      <c r="I151" s="141"/>
      <c r="J151" s="142">
        <f t="shared" si="10"/>
        <v>0</v>
      </c>
      <c r="K151" s="143"/>
      <c r="L151" s="28"/>
      <c r="M151" s="144" t="s">
        <v>1</v>
      </c>
      <c r="N151" s="145" t="s">
        <v>39</v>
      </c>
      <c r="P151" s="146">
        <f t="shared" si="11"/>
        <v>0</v>
      </c>
      <c r="Q151" s="146">
        <v>0.35338000000000003</v>
      </c>
      <c r="R151" s="146">
        <f t="shared" si="12"/>
        <v>105.66062000000001</v>
      </c>
      <c r="S151" s="146">
        <v>0</v>
      </c>
      <c r="T151" s="147">
        <f t="shared" si="13"/>
        <v>0</v>
      </c>
      <c r="AR151" s="148" t="s">
        <v>132</v>
      </c>
      <c r="AT151" s="148" t="s">
        <v>128</v>
      </c>
      <c r="AU151" s="148" t="s">
        <v>133</v>
      </c>
      <c r="AY151" s="13" t="s">
        <v>126</v>
      </c>
      <c r="BE151" s="149">
        <f t="shared" si="14"/>
        <v>0</v>
      </c>
      <c r="BF151" s="149">
        <f t="shared" si="15"/>
        <v>0</v>
      </c>
      <c r="BG151" s="149">
        <f t="shared" si="16"/>
        <v>0</v>
      </c>
      <c r="BH151" s="149">
        <f t="shared" si="17"/>
        <v>0</v>
      </c>
      <c r="BI151" s="149">
        <f t="shared" si="18"/>
        <v>0</v>
      </c>
      <c r="BJ151" s="13" t="s">
        <v>133</v>
      </c>
      <c r="BK151" s="149">
        <f t="shared" si="19"/>
        <v>0</v>
      </c>
      <c r="BL151" s="13" t="s">
        <v>132</v>
      </c>
      <c r="BM151" s="148" t="s">
        <v>222</v>
      </c>
    </row>
    <row r="152" spans="2:65" s="1" customFormat="1" ht="24.15" customHeight="1">
      <c r="B152" s="135"/>
      <c r="C152" s="136" t="s">
        <v>223</v>
      </c>
      <c r="D152" s="136" t="s">
        <v>128</v>
      </c>
      <c r="E152" s="137" t="s">
        <v>224</v>
      </c>
      <c r="F152" s="138" t="s">
        <v>225</v>
      </c>
      <c r="G152" s="139" t="s">
        <v>131</v>
      </c>
      <c r="H152" s="140">
        <v>1895</v>
      </c>
      <c r="I152" s="141"/>
      <c r="J152" s="142">
        <f t="shared" si="10"/>
        <v>0</v>
      </c>
      <c r="K152" s="143"/>
      <c r="L152" s="28"/>
      <c r="M152" s="144" t="s">
        <v>1</v>
      </c>
      <c r="N152" s="145" t="s">
        <v>39</v>
      </c>
      <c r="P152" s="146">
        <f t="shared" si="11"/>
        <v>0</v>
      </c>
      <c r="Q152" s="146">
        <v>0.62831000000000004</v>
      </c>
      <c r="R152" s="146">
        <f t="shared" si="12"/>
        <v>1190.6474500000002</v>
      </c>
      <c r="S152" s="146">
        <v>0</v>
      </c>
      <c r="T152" s="147">
        <f t="shared" si="13"/>
        <v>0</v>
      </c>
      <c r="AR152" s="148" t="s">
        <v>132</v>
      </c>
      <c r="AT152" s="148" t="s">
        <v>128</v>
      </c>
      <c r="AU152" s="148" t="s">
        <v>133</v>
      </c>
      <c r="AY152" s="13" t="s">
        <v>126</v>
      </c>
      <c r="BE152" s="149">
        <f t="shared" si="14"/>
        <v>0</v>
      </c>
      <c r="BF152" s="149">
        <f t="shared" si="15"/>
        <v>0</v>
      </c>
      <c r="BG152" s="149">
        <f t="shared" si="16"/>
        <v>0</v>
      </c>
      <c r="BH152" s="149">
        <f t="shared" si="17"/>
        <v>0</v>
      </c>
      <c r="BI152" s="149">
        <f t="shared" si="18"/>
        <v>0</v>
      </c>
      <c r="BJ152" s="13" t="s">
        <v>133</v>
      </c>
      <c r="BK152" s="149">
        <f t="shared" si="19"/>
        <v>0</v>
      </c>
      <c r="BL152" s="13" t="s">
        <v>132</v>
      </c>
      <c r="BM152" s="148" t="s">
        <v>226</v>
      </c>
    </row>
    <row r="153" spans="2:65" s="1" customFormat="1" ht="37.799999999999997" customHeight="1">
      <c r="B153" s="135"/>
      <c r="C153" s="136" t="s">
        <v>227</v>
      </c>
      <c r="D153" s="136" t="s">
        <v>128</v>
      </c>
      <c r="E153" s="137" t="s">
        <v>228</v>
      </c>
      <c r="F153" s="138" t="s">
        <v>229</v>
      </c>
      <c r="G153" s="139" t="s">
        <v>131</v>
      </c>
      <c r="H153" s="140">
        <v>299</v>
      </c>
      <c r="I153" s="141"/>
      <c r="J153" s="142">
        <f t="shared" si="10"/>
        <v>0</v>
      </c>
      <c r="K153" s="143"/>
      <c r="L153" s="28"/>
      <c r="M153" s="144" t="s">
        <v>1</v>
      </c>
      <c r="N153" s="145" t="s">
        <v>39</v>
      </c>
      <c r="P153" s="146">
        <f t="shared" si="11"/>
        <v>0</v>
      </c>
      <c r="Q153" s="146">
        <v>9.2499999999999999E-2</v>
      </c>
      <c r="R153" s="146">
        <f t="shared" si="12"/>
        <v>27.657499999999999</v>
      </c>
      <c r="S153" s="146">
        <v>0</v>
      </c>
      <c r="T153" s="147">
        <f t="shared" si="13"/>
        <v>0</v>
      </c>
      <c r="AR153" s="148" t="s">
        <v>132</v>
      </c>
      <c r="AT153" s="148" t="s">
        <v>128</v>
      </c>
      <c r="AU153" s="148" t="s">
        <v>133</v>
      </c>
      <c r="AY153" s="13" t="s">
        <v>126</v>
      </c>
      <c r="BE153" s="149">
        <f t="shared" si="14"/>
        <v>0</v>
      </c>
      <c r="BF153" s="149">
        <f t="shared" si="15"/>
        <v>0</v>
      </c>
      <c r="BG153" s="149">
        <f t="shared" si="16"/>
        <v>0</v>
      </c>
      <c r="BH153" s="149">
        <f t="shared" si="17"/>
        <v>0</v>
      </c>
      <c r="BI153" s="149">
        <f t="shared" si="18"/>
        <v>0</v>
      </c>
      <c r="BJ153" s="13" t="s">
        <v>133</v>
      </c>
      <c r="BK153" s="149">
        <f t="shared" si="19"/>
        <v>0</v>
      </c>
      <c r="BL153" s="13" t="s">
        <v>132</v>
      </c>
      <c r="BM153" s="148" t="s">
        <v>230</v>
      </c>
    </row>
    <row r="154" spans="2:65" s="1" customFormat="1" ht="24.15" customHeight="1">
      <c r="B154" s="135"/>
      <c r="C154" s="150" t="s">
        <v>231</v>
      </c>
      <c r="D154" s="150" t="s">
        <v>181</v>
      </c>
      <c r="E154" s="151" t="s">
        <v>232</v>
      </c>
      <c r="F154" s="152" t="s">
        <v>233</v>
      </c>
      <c r="G154" s="153" t="s">
        <v>131</v>
      </c>
      <c r="H154" s="154">
        <v>313.95</v>
      </c>
      <c r="I154" s="155"/>
      <c r="J154" s="156">
        <f t="shared" si="10"/>
        <v>0</v>
      </c>
      <c r="K154" s="157"/>
      <c r="L154" s="158"/>
      <c r="M154" s="159" t="s">
        <v>1</v>
      </c>
      <c r="N154" s="160" t="s">
        <v>39</v>
      </c>
      <c r="P154" s="146">
        <f t="shared" si="11"/>
        <v>0</v>
      </c>
      <c r="Q154" s="146">
        <v>0.184</v>
      </c>
      <c r="R154" s="146">
        <f t="shared" si="12"/>
        <v>57.766799999999996</v>
      </c>
      <c r="S154" s="146">
        <v>0</v>
      </c>
      <c r="T154" s="147">
        <f t="shared" si="13"/>
        <v>0</v>
      </c>
      <c r="AR154" s="148" t="s">
        <v>163</v>
      </c>
      <c r="AT154" s="148" t="s">
        <v>181</v>
      </c>
      <c r="AU154" s="148" t="s">
        <v>133</v>
      </c>
      <c r="AY154" s="13" t="s">
        <v>126</v>
      </c>
      <c r="BE154" s="149">
        <f t="shared" si="14"/>
        <v>0</v>
      </c>
      <c r="BF154" s="149">
        <f t="shared" si="15"/>
        <v>0</v>
      </c>
      <c r="BG154" s="149">
        <f t="shared" si="16"/>
        <v>0</v>
      </c>
      <c r="BH154" s="149">
        <f t="shared" si="17"/>
        <v>0</v>
      </c>
      <c r="BI154" s="149">
        <f t="shared" si="18"/>
        <v>0</v>
      </c>
      <c r="BJ154" s="13" t="s">
        <v>133</v>
      </c>
      <c r="BK154" s="149">
        <f t="shared" si="19"/>
        <v>0</v>
      </c>
      <c r="BL154" s="13" t="s">
        <v>132</v>
      </c>
      <c r="BM154" s="148" t="s">
        <v>234</v>
      </c>
    </row>
    <row r="155" spans="2:65" s="1" customFormat="1" ht="37.799999999999997" customHeight="1">
      <c r="B155" s="135"/>
      <c r="C155" s="136" t="s">
        <v>235</v>
      </c>
      <c r="D155" s="136" t="s">
        <v>128</v>
      </c>
      <c r="E155" s="137" t="s">
        <v>236</v>
      </c>
      <c r="F155" s="138" t="s">
        <v>237</v>
      </c>
      <c r="G155" s="139" t="s">
        <v>131</v>
      </c>
      <c r="H155" s="140">
        <v>24.1</v>
      </c>
      <c r="I155" s="141"/>
      <c r="J155" s="142">
        <f t="shared" si="10"/>
        <v>0</v>
      </c>
      <c r="K155" s="143"/>
      <c r="L155" s="28"/>
      <c r="M155" s="144" t="s">
        <v>1</v>
      </c>
      <c r="N155" s="145" t="s">
        <v>39</v>
      </c>
      <c r="P155" s="146">
        <f t="shared" si="11"/>
        <v>0</v>
      </c>
      <c r="Q155" s="146">
        <v>0.112</v>
      </c>
      <c r="R155" s="146">
        <f t="shared" si="12"/>
        <v>2.6992000000000003</v>
      </c>
      <c r="S155" s="146">
        <v>0</v>
      </c>
      <c r="T155" s="147">
        <f t="shared" si="13"/>
        <v>0</v>
      </c>
      <c r="AR155" s="148" t="s">
        <v>132</v>
      </c>
      <c r="AT155" s="148" t="s">
        <v>128</v>
      </c>
      <c r="AU155" s="148" t="s">
        <v>133</v>
      </c>
      <c r="AY155" s="13" t="s">
        <v>126</v>
      </c>
      <c r="BE155" s="149">
        <f t="shared" si="14"/>
        <v>0</v>
      </c>
      <c r="BF155" s="149">
        <f t="shared" si="15"/>
        <v>0</v>
      </c>
      <c r="BG155" s="149">
        <f t="shared" si="16"/>
        <v>0</v>
      </c>
      <c r="BH155" s="149">
        <f t="shared" si="17"/>
        <v>0</v>
      </c>
      <c r="BI155" s="149">
        <f t="shared" si="18"/>
        <v>0</v>
      </c>
      <c r="BJ155" s="13" t="s">
        <v>133</v>
      </c>
      <c r="BK155" s="149">
        <f t="shared" si="19"/>
        <v>0</v>
      </c>
      <c r="BL155" s="13" t="s">
        <v>132</v>
      </c>
      <c r="BM155" s="148" t="s">
        <v>238</v>
      </c>
    </row>
    <row r="156" spans="2:65" s="1" customFormat="1" ht="24.15" customHeight="1">
      <c r="B156" s="135"/>
      <c r="C156" s="150" t="s">
        <v>239</v>
      </c>
      <c r="D156" s="150" t="s">
        <v>181</v>
      </c>
      <c r="E156" s="151" t="s">
        <v>240</v>
      </c>
      <c r="F156" s="152" t="s">
        <v>241</v>
      </c>
      <c r="G156" s="153" t="s">
        <v>131</v>
      </c>
      <c r="H156" s="154">
        <v>24.1</v>
      </c>
      <c r="I156" s="155"/>
      <c r="J156" s="156">
        <f t="shared" si="10"/>
        <v>0</v>
      </c>
      <c r="K156" s="157"/>
      <c r="L156" s="158"/>
      <c r="M156" s="159" t="s">
        <v>1</v>
      </c>
      <c r="N156" s="160" t="s">
        <v>39</v>
      </c>
      <c r="P156" s="146">
        <f t="shared" si="11"/>
        <v>0</v>
      </c>
      <c r="Q156" s="146">
        <v>0.1081</v>
      </c>
      <c r="R156" s="146">
        <f t="shared" si="12"/>
        <v>2.60521</v>
      </c>
      <c r="S156" s="146">
        <v>0</v>
      </c>
      <c r="T156" s="147">
        <f t="shared" si="13"/>
        <v>0</v>
      </c>
      <c r="AR156" s="148" t="s">
        <v>163</v>
      </c>
      <c r="AT156" s="148" t="s">
        <v>181</v>
      </c>
      <c r="AU156" s="148" t="s">
        <v>133</v>
      </c>
      <c r="AY156" s="13" t="s">
        <v>126</v>
      </c>
      <c r="BE156" s="149">
        <f t="shared" si="14"/>
        <v>0</v>
      </c>
      <c r="BF156" s="149">
        <f t="shared" si="15"/>
        <v>0</v>
      </c>
      <c r="BG156" s="149">
        <f t="shared" si="16"/>
        <v>0</v>
      </c>
      <c r="BH156" s="149">
        <f t="shared" si="17"/>
        <v>0</v>
      </c>
      <c r="BI156" s="149">
        <f t="shared" si="18"/>
        <v>0</v>
      </c>
      <c r="BJ156" s="13" t="s">
        <v>133</v>
      </c>
      <c r="BK156" s="149">
        <f t="shared" si="19"/>
        <v>0</v>
      </c>
      <c r="BL156" s="13" t="s">
        <v>132</v>
      </c>
      <c r="BM156" s="148" t="s">
        <v>242</v>
      </c>
    </row>
    <row r="157" spans="2:65" s="11" customFormat="1" ht="22.8" customHeight="1">
      <c r="B157" s="123"/>
      <c r="D157" s="124" t="s">
        <v>72</v>
      </c>
      <c r="E157" s="133" t="s">
        <v>167</v>
      </c>
      <c r="F157" s="133" t="s">
        <v>243</v>
      </c>
      <c r="I157" s="126"/>
      <c r="J157" s="134">
        <f>BK157</f>
        <v>0</v>
      </c>
      <c r="L157" s="123"/>
      <c r="M157" s="128"/>
      <c r="P157" s="129">
        <f>SUM(P158:P175)</f>
        <v>0</v>
      </c>
      <c r="R157" s="129">
        <f>SUM(R158:R175)</f>
        <v>53.765317399999994</v>
      </c>
      <c r="T157" s="130">
        <f>SUM(T158:T175)</f>
        <v>0</v>
      </c>
      <c r="AR157" s="124" t="s">
        <v>81</v>
      </c>
      <c r="AT157" s="131" t="s">
        <v>72</v>
      </c>
      <c r="AU157" s="131" t="s">
        <v>81</v>
      </c>
      <c r="AY157" s="124" t="s">
        <v>126</v>
      </c>
      <c r="BK157" s="132">
        <f>SUM(BK158:BK175)</f>
        <v>0</v>
      </c>
    </row>
    <row r="158" spans="2:65" s="1" customFormat="1" ht="33" customHeight="1">
      <c r="B158" s="135"/>
      <c r="C158" s="136" t="s">
        <v>244</v>
      </c>
      <c r="D158" s="136" t="s">
        <v>128</v>
      </c>
      <c r="E158" s="137" t="s">
        <v>245</v>
      </c>
      <c r="F158" s="138" t="s">
        <v>246</v>
      </c>
      <c r="G158" s="139" t="s">
        <v>148</v>
      </c>
      <c r="H158" s="140">
        <v>131.02000000000001</v>
      </c>
      <c r="I158" s="141"/>
      <c r="J158" s="142">
        <f t="shared" ref="J158:J175" si="20">ROUND(I158*H158,2)</f>
        <v>0</v>
      </c>
      <c r="K158" s="143"/>
      <c r="L158" s="28"/>
      <c r="M158" s="144" t="s">
        <v>1</v>
      </c>
      <c r="N158" s="145" t="s">
        <v>39</v>
      </c>
      <c r="P158" s="146">
        <f t="shared" ref="P158:P175" si="21">O158*H158</f>
        <v>0</v>
      </c>
      <c r="Q158" s="146">
        <v>0.19697999999999999</v>
      </c>
      <c r="R158" s="146">
        <f t="shared" ref="R158:R175" si="22">Q158*H158</f>
        <v>25.808319600000001</v>
      </c>
      <c r="S158" s="146">
        <v>0</v>
      </c>
      <c r="T158" s="147">
        <f t="shared" ref="T158:T175" si="23">S158*H158</f>
        <v>0</v>
      </c>
      <c r="AR158" s="148" t="s">
        <v>132</v>
      </c>
      <c r="AT158" s="148" t="s">
        <v>128</v>
      </c>
      <c r="AU158" s="148" t="s">
        <v>133</v>
      </c>
      <c r="AY158" s="13" t="s">
        <v>126</v>
      </c>
      <c r="BE158" s="149">
        <f t="shared" ref="BE158:BE175" si="24">IF(N158="základná",J158,0)</f>
        <v>0</v>
      </c>
      <c r="BF158" s="149">
        <f t="shared" ref="BF158:BF175" si="25">IF(N158="znížená",J158,0)</f>
        <v>0</v>
      </c>
      <c r="BG158" s="149">
        <f t="shared" ref="BG158:BG175" si="26">IF(N158="zákl. prenesená",J158,0)</f>
        <v>0</v>
      </c>
      <c r="BH158" s="149">
        <f t="shared" ref="BH158:BH175" si="27">IF(N158="zníž. prenesená",J158,0)</f>
        <v>0</v>
      </c>
      <c r="BI158" s="149">
        <f t="shared" ref="BI158:BI175" si="28">IF(N158="nulová",J158,0)</f>
        <v>0</v>
      </c>
      <c r="BJ158" s="13" t="s">
        <v>133</v>
      </c>
      <c r="BK158" s="149">
        <f t="shared" ref="BK158:BK175" si="29">ROUND(I158*H158,2)</f>
        <v>0</v>
      </c>
      <c r="BL158" s="13" t="s">
        <v>132</v>
      </c>
      <c r="BM158" s="148" t="s">
        <v>247</v>
      </c>
    </row>
    <row r="159" spans="2:65" s="1" customFormat="1" ht="24.15" customHeight="1">
      <c r="B159" s="135"/>
      <c r="C159" s="150" t="s">
        <v>248</v>
      </c>
      <c r="D159" s="150" t="s">
        <v>181</v>
      </c>
      <c r="E159" s="151" t="s">
        <v>249</v>
      </c>
      <c r="F159" s="152" t="s">
        <v>250</v>
      </c>
      <c r="G159" s="153" t="s">
        <v>251</v>
      </c>
      <c r="H159" s="154">
        <v>132.33000000000001</v>
      </c>
      <c r="I159" s="155"/>
      <c r="J159" s="156">
        <f t="shared" si="20"/>
        <v>0</v>
      </c>
      <c r="K159" s="157"/>
      <c r="L159" s="158"/>
      <c r="M159" s="159" t="s">
        <v>1</v>
      </c>
      <c r="N159" s="160" t="s">
        <v>39</v>
      </c>
      <c r="P159" s="146">
        <f t="shared" si="21"/>
        <v>0</v>
      </c>
      <c r="Q159" s="146">
        <v>4.8000000000000001E-2</v>
      </c>
      <c r="R159" s="146">
        <f t="shared" si="22"/>
        <v>6.351840000000001</v>
      </c>
      <c r="S159" s="146">
        <v>0</v>
      </c>
      <c r="T159" s="147">
        <f t="shared" si="23"/>
        <v>0</v>
      </c>
      <c r="AR159" s="148" t="s">
        <v>163</v>
      </c>
      <c r="AT159" s="148" t="s">
        <v>181</v>
      </c>
      <c r="AU159" s="148" t="s">
        <v>133</v>
      </c>
      <c r="AY159" s="13" t="s">
        <v>126</v>
      </c>
      <c r="BE159" s="149">
        <f t="shared" si="24"/>
        <v>0</v>
      </c>
      <c r="BF159" s="149">
        <f t="shared" si="25"/>
        <v>0</v>
      </c>
      <c r="BG159" s="149">
        <f t="shared" si="26"/>
        <v>0</v>
      </c>
      <c r="BH159" s="149">
        <f t="shared" si="27"/>
        <v>0</v>
      </c>
      <c r="BI159" s="149">
        <f t="shared" si="28"/>
        <v>0</v>
      </c>
      <c r="BJ159" s="13" t="s">
        <v>133</v>
      </c>
      <c r="BK159" s="149">
        <f t="shared" si="29"/>
        <v>0</v>
      </c>
      <c r="BL159" s="13" t="s">
        <v>132</v>
      </c>
      <c r="BM159" s="148" t="s">
        <v>252</v>
      </c>
    </row>
    <row r="160" spans="2:65" s="1" customFormat="1" ht="33" customHeight="1">
      <c r="B160" s="135"/>
      <c r="C160" s="136" t="s">
        <v>253</v>
      </c>
      <c r="D160" s="136" t="s">
        <v>128</v>
      </c>
      <c r="E160" s="137" t="s">
        <v>254</v>
      </c>
      <c r="F160" s="138" t="s">
        <v>255</v>
      </c>
      <c r="G160" s="139" t="s">
        <v>148</v>
      </c>
      <c r="H160" s="140">
        <v>32.770000000000003</v>
      </c>
      <c r="I160" s="141"/>
      <c r="J160" s="142">
        <f t="shared" si="20"/>
        <v>0</v>
      </c>
      <c r="K160" s="143"/>
      <c r="L160" s="28"/>
      <c r="M160" s="144" t="s">
        <v>1</v>
      </c>
      <c r="N160" s="145" t="s">
        <v>39</v>
      </c>
      <c r="P160" s="146">
        <f t="shared" si="21"/>
        <v>0</v>
      </c>
      <c r="Q160" s="146">
        <v>0.15112999999999999</v>
      </c>
      <c r="R160" s="146">
        <f t="shared" si="22"/>
        <v>4.9525300999999997</v>
      </c>
      <c r="S160" s="146">
        <v>0</v>
      </c>
      <c r="T160" s="147">
        <f t="shared" si="23"/>
        <v>0</v>
      </c>
      <c r="AR160" s="148" t="s">
        <v>132</v>
      </c>
      <c r="AT160" s="148" t="s">
        <v>128</v>
      </c>
      <c r="AU160" s="148" t="s">
        <v>133</v>
      </c>
      <c r="AY160" s="13" t="s">
        <v>126</v>
      </c>
      <c r="BE160" s="149">
        <f t="shared" si="24"/>
        <v>0</v>
      </c>
      <c r="BF160" s="149">
        <f t="shared" si="25"/>
        <v>0</v>
      </c>
      <c r="BG160" s="149">
        <f t="shared" si="26"/>
        <v>0</v>
      </c>
      <c r="BH160" s="149">
        <f t="shared" si="27"/>
        <v>0</v>
      </c>
      <c r="BI160" s="149">
        <f t="shared" si="28"/>
        <v>0</v>
      </c>
      <c r="BJ160" s="13" t="s">
        <v>133</v>
      </c>
      <c r="BK160" s="149">
        <f t="shared" si="29"/>
        <v>0</v>
      </c>
      <c r="BL160" s="13" t="s">
        <v>132</v>
      </c>
      <c r="BM160" s="148" t="s">
        <v>256</v>
      </c>
    </row>
    <row r="161" spans="2:65" s="1" customFormat="1" ht="16.5" customHeight="1">
      <c r="B161" s="135"/>
      <c r="C161" s="150" t="s">
        <v>257</v>
      </c>
      <c r="D161" s="150" t="s">
        <v>181</v>
      </c>
      <c r="E161" s="151" t="s">
        <v>258</v>
      </c>
      <c r="F161" s="152" t="s">
        <v>259</v>
      </c>
      <c r="G161" s="153" t="s">
        <v>251</v>
      </c>
      <c r="H161" s="154">
        <v>33.097999999999999</v>
      </c>
      <c r="I161" s="155"/>
      <c r="J161" s="156">
        <f t="shared" si="20"/>
        <v>0</v>
      </c>
      <c r="K161" s="157"/>
      <c r="L161" s="158"/>
      <c r="M161" s="159" t="s">
        <v>1</v>
      </c>
      <c r="N161" s="160" t="s">
        <v>39</v>
      </c>
      <c r="P161" s="146">
        <f t="shared" si="21"/>
        <v>0</v>
      </c>
      <c r="Q161" s="146">
        <v>8.5000000000000006E-2</v>
      </c>
      <c r="R161" s="146">
        <f t="shared" si="22"/>
        <v>2.8133300000000001</v>
      </c>
      <c r="S161" s="146">
        <v>0</v>
      </c>
      <c r="T161" s="147">
        <f t="shared" si="23"/>
        <v>0</v>
      </c>
      <c r="AR161" s="148" t="s">
        <v>163</v>
      </c>
      <c r="AT161" s="148" t="s">
        <v>181</v>
      </c>
      <c r="AU161" s="148" t="s">
        <v>133</v>
      </c>
      <c r="AY161" s="13" t="s">
        <v>126</v>
      </c>
      <c r="BE161" s="149">
        <f t="shared" si="24"/>
        <v>0</v>
      </c>
      <c r="BF161" s="149">
        <f t="shared" si="25"/>
        <v>0</v>
      </c>
      <c r="BG161" s="149">
        <f t="shared" si="26"/>
        <v>0</v>
      </c>
      <c r="BH161" s="149">
        <f t="shared" si="27"/>
        <v>0</v>
      </c>
      <c r="BI161" s="149">
        <f t="shared" si="28"/>
        <v>0</v>
      </c>
      <c r="BJ161" s="13" t="s">
        <v>133</v>
      </c>
      <c r="BK161" s="149">
        <f t="shared" si="29"/>
        <v>0</v>
      </c>
      <c r="BL161" s="13" t="s">
        <v>132</v>
      </c>
      <c r="BM161" s="148" t="s">
        <v>260</v>
      </c>
    </row>
    <row r="162" spans="2:65" s="1" customFormat="1" ht="33" customHeight="1">
      <c r="B162" s="135"/>
      <c r="C162" s="136" t="s">
        <v>261</v>
      </c>
      <c r="D162" s="136" t="s">
        <v>128</v>
      </c>
      <c r="E162" s="137" t="s">
        <v>254</v>
      </c>
      <c r="F162" s="138" t="s">
        <v>255</v>
      </c>
      <c r="G162" s="139" t="s">
        <v>148</v>
      </c>
      <c r="H162" s="140">
        <v>31.5</v>
      </c>
      <c r="I162" s="141"/>
      <c r="J162" s="142">
        <f t="shared" si="20"/>
        <v>0</v>
      </c>
      <c r="K162" s="143"/>
      <c r="L162" s="28"/>
      <c r="M162" s="144" t="s">
        <v>1</v>
      </c>
      <c r="N162" s="145" t="s">
        <v>39</v>
      </c>
      <c r="P162" s="146">
        <f t="shared" si="21"/>
        <v>0</v>
      </c>
      <c r="Q162" s="146">
        <v>0.15112999999999999</v>
      </c>
      <c r="R162" s="146">
        <f t="shared" si="22"/>
        <v>4.7605949999999995</v>
      </c>
      <c r="S162" s="146">
        <v>0</v>
      </c>
      <c r="T162" s="147">
        <f t="shared" si="23"/>
        <v>0</v>
      </c>
      <c r="AR162" s="148" t="s">
        <v>132</v>
      </c>
      <c r="AT162" s="148" t="s">
        <v>128</v>
      </c>
      <c r="AU162" s="148" t="s">
        <v>133</v>
      </c>
      <c r="AY162" s="13" t="s">
        <v>126</v>
      </c>
      <c r="BE162" s="149">
        <f t="shared" si="24"/>
        <v>0</v>
      </c>
      <c r="BF162" s="149">
        <f t="shared" si="25"/>
        <v>0</v>
      </c>
      <c r="BG162" s="149">
        <f t="shared" si="26"/>
        <v>0</v>
      </c>
      <c r="BH162" s="149">
        <f t="shared" si="27"/>
        <v>0</v>
      </c>
      <c r="BI162" s="149">
        <f t="shared" si="28"/>
        <v>0</v>
      </c>
      <c r="BJ162" s="13" t="s">
        <v>133</v>
      </c>
      <c r="BK162" s="149">
        <f t="shared" si="29"/>
        <v>0</v>
      </c>
      <c r="BL162" s="13" t="s">
        <v>132</v>
      </c>
      <c r="BM162" s="148" t="s">
        <v>262</v>
      </c>
    </row>
    <row r="163" spans="2:65" s="1" customFormat="1" ht="24.15" customHeight="1">
      <c r="B163" s="135"/>
      <c r="C163" s="150" t="s">
        <v>263</v>
      </c>
      <c r="D163" s="150" t="s">
        <v>181</v>
      </c>
      <c r="E163" s="151" t="s">
        <v>264</v>
      </c>
      <c r="F163" s="152" t="s">
        <v>265</v>
      </c>
      <c r="G163" s="153" t="s">
        <v>148</v>
      </c>
      <c r="H163" s="154">
        <v>31.815000000000001</v>
      </c>
      <c r="I163" s="155"/>
      <c r="J163" s="156">
        <f t="shared" si="20"/>
        <v>0</v>
      </c>
      <c r="K163" s="157"/>
      <c r="L163" s="158"/>
      <c r="M163" s="159" t="s">
        <v>1</v>
      </c>
      <c r="N163" s="160" t="s">
        <v>39</v>
      </c>
      <c r="P163" s="146">
        <f t="shared" si="21"/>
        <v>0</v>
      </c>
      <c r="Q163" s="146">
        <v>0.2</v>
      </c>
      <c r="R163" s="146">
        <f t="shared" si="22"/>
        <v>6.3630000000000004</v>
      </c>
      <c r="S163" s="146">
        <v>0</v>
      </c>
      <c r="T163" s="147">
        <f t="shared" si="23"/>
        <v>0</v>
      </c>
      <c r="AR163" s="148" t="s">
        <v>163</v>
      </c>
      <c r="AT163" s="148" t="s">
        <v>181</v>
      </c>
      <c r="AU163" s="148" t="s">
        <v>133</v>
      </c>
      <c r="AY163" s="13" t="s">
        <v>126</v>
      </c>
      <c r="BE163" s="149">
        <f t="shared" si="24"/>
        <v>0</v>
      </c>
      <c r="BF163" s="149">
        <f t="shared" si="25"/>
        <v>0</v>
      </c>
      <c r="BG163" s="149">
        <f t="shared" si="26"/>
        <v>0</v>
      </c>
      <c r="BH163" s="149">
        <f t="shared" si="27"/>
        <v>0</v>
      </c>
      <c r="BI163" s="149">
        <f t="shared" si="28"/>
        <v>0</v>
      </c>
      <c r="BJ163" s="13" t="s">
        <v>133</v>
      </c>
      <c r="BK163" s="149">
        <f t="shared" si="29"/>
        <v>0</v>
      </c>
      <c r="BL163" s="13" t="s">
        <v>132</v>
      </c>
      <c r="BM163" s="148" t="s">
        <v>266</v>
      </c>
    </row>
    <row r="164" spans="2:65" s="1" customFormat="1" ht="33" customHeight="1">
      <c r="B164" s="135"/>
      <c r="C164" s="136" t="s">
        <v>267</v>
      </c>
      <c r="D164" s="136" t="s">
        <v>128</v>
      </c>
      <c r="E164" s="137" t="s">
        <v>268</v>
      </c>
      <c r="F164" s="138" t="s">
        <v>269</v>
      </c>
      <c r="G164" s="139" t="s">
        <v>148</v>
      </c>
      <c r="H164" s="140">
        <v>15.66</v>
      </c>
      <c r="I164" s="141"/>
      <c r="J164" s="142">
        <f t="shared" si="20"/>
        <v>0</v>
      </c>
      <c r="K164" s="143"/>
      <c r="L164" s="28"/>
      <c r="M164" s="144" t="s">
        <v>1</v>
      </c>
      <c r="N164" s="145" t="s">
        <v>39</v>
      </c>
      <c r="P164" s="146">
        <f t="shared" si="21"/>
        <v>0</v>
      </c>
      <c r="Q164" s="146">
        <v>0.13758999999999999</v>
      </c>
      <c r="R164" s="146">
        <f t="shared" si="22"/>
        <v>2.1546593999999999</v>
      </c>
      <c r="S164" s="146">
        <v>0</v>
      </c>
      <c r="T164" s="147">
        <f t="shared" si="23"/>
        <v>0</v>
      </c>
      <c r="AR164" s="148" t="s">
        <v>132</v>
      </c>
      <c r="AT164" s="148" t="s">
        <v>128</v>
      </c>
      <c r="AU164" s="148" t="s">
        <v>133</v>
      </c>
      <c r="AY164" s="13" t="s">
        <v>126</v>
      </c>
      <c r="BE164" s="149">
        <f t="shared" si="24"/>
        <v>0</v>
      </c>
      <c r="BF164" s="149">
        <f t="shared" si="25"/>
        <v>0</v>
      </c>
      <c r="BG164" s="149">
        <f t="shared" si="26"/>
        <v>0</v>
      </c>
      <c r="BH164" s="149">
        <f t="shared" si="27"/>
        <v>0</v>
      </c>
      <c r="BI164" s="149">
        <f t="shared" si="28"/>
        <v>0</v>
      </c>
      <c r="BJ164" s="13" t="s">
        <v>133</v>
      </c>
      <c r="BK164" s="149">
        <f t="shared" si="29"/>
        <v>0</v>
      </c>
      <c r="BL164" s="13" t="s">
        <v>132</v>
      </c>
      <c r="BM164" s="148" t="s">
        <v>270</v>
      </c>
    </row>
    <row r="165" spans="2:65" s="1" customFormat="1" ht="24.15" customHeight="1">
      <c r="B165" s="135"/>
      <c r="C165" s="136" t="s">
        <v>271</v>
      </c>
      <c r="D165" s="136" t="s">
        <v>128</v>
      </c>
      <c r="E165" s="137" t="s">
        <v>272</v>
      </c>
      <c r="F165" s="138" t="s">
        <v>273</v>
      </c>
      <c r="G165" s="139" t="s">
        <v>148</v>
      </c>
      <c r="H165" s="140">
        <v>94.61</v>
      </c>
      <c r="I165" s="141"/>
      <c r="J165" s="142">
        <f t="shared" si="20"/>
        <v>0</v>
      </c>
      <c r="K165" s="143"/>
      <c r="L165" s="28"/>
      <c r="M165" s="144" t="s">
        <v>1</v>
      </c>
      <c r="N165" s="145" t="s">
        <v>39</v>
      </c>
      <c r="P165" s="146">
        <f t="shared" si="21"/>
        <v>0</v>
      </c>
      <c r="Q165" s="146">
        <v>4.3E-3</v>
      </c>
      <c r="R165" s="146">
        <f t="shared" si="22"/>
        <v>0.40682299999999999</v>
      </c>
      <c r="S165" s="146">
        <v>0</v>
      </c>
      <c r="T165" s="147">
        <f t="shared" si="23"/>
        <v>0</v>
      </c>
      <c r="AR165" s="148" t="s">
        <v>132</v>
      </c>
      <c r="AT165" s="148" t="s">
        <v>128</v>
      </c>
      <c r="AU165" s="148" t="s">
        <v>133</v>
      </c>
      <c r="AY165" s="13" t="s">
        <v>126</v>
      </c>
      <c r="BE165" s="149">
        <f t="shared" si="24"/>
        <v>0</v>
      </c>
      <c r="BF165" s="149">
        <f t="shared" si="25"/>
        <v>0</v>
      </c>
      <c r="BG165" s="149">
        <f t="shared" si="26"/>
        <v>0</v>
      </c>
      <c r="BH165" s="149">
        <f t="shared" si="27"/>
        <v>0</v>
      </c>
      <c r="BI165" s="149">
        <f t="shared" si="28"/>
        <v>0</v>
      </c>
      <c r="BJ165" s="13" t="s">
        <v>133</v>
      </c>
      <c r="BK165" s="149">
        <f t="shared" si="29"/>
        <v>0</v>
      </c>
      <c r="BL165" s="13" t="s">
        <v>132</v>
      </c>
      <c r="BM165" s="148" t="s">
        <v>274</v>
      </c>
    </row>
    <row r="166" spans="2:65" s="1" customFormat="1" ht="33" customHeight="1">
      <c r="B166" s="135"/>
      <c r="C166" s="136" t="s">
        <v>275</v>
      </c>
      <c r="D166" s="136" t="s">
        <v>128</v>
      </c>
      <c r="E166" s="137" t="s">
        <v>276</v>
      </c>
      <c r="F166" s="138" t="s">
        <v>277</v>
      </c>
      <c r="G166" s="139" t="s">
        <v>148</v>
      </c>
      <c r="H166" s="140">
        <v>94.61</v>
      </c>
      <c r="I166" s="141"/>
      <c r="J166" s="142">
        <f t="shared" si="20"/>
        <v>0</v>
      </c>
      <c r="K166" s="143"/>
      <c r="L166" s="28"/>
      <c r="M166" s="144" t="s">
        <v>1</v>
      </c>
      <c r="N166" s="145" t="s">
        <v>39</v>
      </c>
      <c r="P166" s="146">
        <f t="shared" si="21"/>
        <v>0</v>
      </c>
      <c r="Q166" s="146">
        <v>1.1E-4</v>
      </c>
      <c r="R166" s="146">
        <f t="shared" si="22"/>
        <v>1.0407100000000001E-2</v>
      </c>
      <c r="S166" s="146">
        <v>0</v>
      </c>
      <c r="T166" s="147">
        <f t="shared" si="23"/>
        <v>0</v>
      </c>
      <c r="AR166" s="148" t="s">
        <v>132</v>
      </c>
      <c r="AT166" s="148" t="s">
        <v>128</v>
      </c>
      <c r="AU166" s="148" t="s">
        <v>133</v>
      </c>
      <c r="AY166" s="13" t="s">
        <v>126</v>
      </c>
      <c r="BE166" s="149">
        <f t="shared" si="24"/>
        <v>0</v>
      </c>
      <c r="BF166" s="149">
        <f t="shared" si="25"/>
        <v>0</v>
      </c>
      <c r="BG166" s="149">
        <f t="shared" si="26"/>
        <v>0</v>
      </c>
      <c r="BH166" s="149">
        <f t="shared" si="27"/>
        <v>0</v>
      </c>
      <c r="BI166" s="149">
        <f t="shared" si="28"/>
        <v>0</v>
      </c>
      <c r="BJ166" s="13" t="s">
        <v>133</v>
      </c>
      <c r="BK166" s="149">
        <f t="shared" si="29"/>
        <v>0</v>
      </c>
      <c r="BL166" s="13" t="s">
        <v>132</v>
      </c>
      <c r="BM166" s="148" t="s">
        <v>278</v>
      </c>
    </row>
    <row r="167" spans="2:65" s="1" customFormat="1" ht="24.15" customHeight="1">
      <c r="B167" s="135"/>
      <c r="C167" s="136" t="s">
        <v>279</v>
      </c>
      <c r="D167" s="136" t="s">
        <v>128</v>
      </c>
      <c r="E167" s="137" t="s">
        <v>280</v>
      </c>
      <c r="F167" s="138" t="s">
        <v>281</v>
      </c>
      <c r="G167" s="139" t="s">
        <v>148</v>
      </c>
      <c r="H167" s="140">
        <v>290</v>
      </c>
      <c r="I167" s="141"/>
      <c r="J167" s="142">
        <f t="shared" si="20"/>
        <v>0</v>
      </c>
      <c r="K167" s="143"/>
      <c r="L167" s="28"/>
      <c r="M167" s="144" t="s">
        <v>1</v>
      </c>
      <c r="N167" s="145" t="s">
        <v>39</v>
      </c>
      <c r="P167" s="146">
        <f t="shared" si="21"/>
        <v>0</v>
      </c>
      <c r="Q167" s="146">
        <v>1.0000000000000001E-5</v>
      </c>
      <c r="R167" s="146">
        <f t="shared" si="22"/>
        <v>2.9000000000000002E-3</v>
      </c>
      <c r="S167" s="146">
        <v>0</v>
      </c>
      <c r="T167" s="147">
        <f t="shared" si="23"/>
        <v>0</v>
      </c>
      <c r="AR167" s="148" t="s">
        <v>132</v>
      </c>
      <c r="AT167" s="148" t="s">
        <v>128</v>
      </c>
      <c r="AU167" s="148" t="s">
        <v>133</v>
      </c>
      <c r="AY167" s="13" t="s">
        <v>126</v>
      </c>
      <c r="BE167" s="149">
        <f t="shared" si="24"/>
        <v>0</v>
      </c>
      <c r="BF167" s="149">
        <f t="shared" si="25"/>
        <v>0</v>
      </c>
      <c r="BG167" s="149">
        <f t="shared" si="26"/>
        <v>0</v>
      </c>
      <c r="BH167" s="149">
        <f t="shared" si="27"/>
        <v>0</v>
      </c>
      <c r="BI167" s="149">
        <f t="shared" si="28"/>
        <v>0</v>
      </c>
      <c r="BJ167" s="13" t="s">
        <v>133</v>
      </c>
      <c r="BK167" s="149">
        <f t="shared" si="29"/>
        <v>0</v>
      </c>
      <c r="BL167" s="13" t="s">
        <v>132</v>
      </c>
      <c r="BM167" s="148" t="s">
        <v>282</v>
      </c>
    </row>
    <row r="168" spans="2:65" s="1" customFormat="1" ht="24.15" customHeight="1">
      <c r="B168" s="135"/>
      <c r="C168" s="136" t="s">
        <v>283</v>
      </c>
      <c r="D168" s="136" t="s">
        <v>128</v>
      </c>
      <c r="E168" s="137" t="s">
        <v>284</v>
      </c>
      <c r="F168" s="138" t="s">
        <v>285</v>
      </c>
      <c r="G168" s="139" t="s">
        <v>148</v>
      </c>
      <c r="H168" s="140">
        <v>295</v>
      </c>
      <c r="I168" s="141"/>
      <c r="J168" s="142">
        <f t="shared" si="20"/>
        <v>0</v>
      </c>
      <c r="K168" s="143"/>
      <c r="L168" s="28"/>
      <c r="M168" s="144" t="s">
        <v>1</v>
      </c>
      <c r="N168" s="145" t="s">
        <v>39</v>
      </c>
      <c r="P168" s="146">
        <f t="shared" si="21"/>
        <v>0</v>
      </c>
      <c r="Q168" s="146">
        <v>1.0000000000000001E-5</v>
      </c>
      <c r="R168" s="146">
        <f t="shared" si="22"/>
        <v>2.9500000000000004E-3</v>
      </c>
      <c r="S168" s="146">
        <v>0</v>
      </c>
      <c r="T168" s="147">
        <f t="shared" si="23"/>
        <v>0</v>
      </c>
      <c r="AR168" s="148" t="s">
        <v>132</v>
      </c>
      <c r="AT168" s="148" t="s">
        <v>128</v>
      </c>
      <c r="AU168" s="148" t="s">
        <v>133</v>
      </c>
      <c r="AY168" s="13" t="s">
        <v>126</v>
      </c>
      <c r="BE168" s="149">
        <f t="shared" si="24"/>
        <v>0</v>
      </c>
      <c r="BF168" s="149">
        <f t="shared" si="25"/>
        <v>0</v>
      </c>
      <c r="BG168" s="149">
        <f t="shared" si="26"/>
        <v>0</v>
      </c>
      <c r="BH168" s="149">
        <f t="shared" si="27"/>
        <v>0</v>
      </c>
      <c r="BI168" s="149">
        <f t="shared" si="28"/>
        <v>0</v>
      </c>
      <c r="BJ168" s="13" t="s">
        <v>133</v>
      </c>
      <c r="BK168" s="149">
        <f t="shared" si="29"/>
        <v>0</v>
      </c>
      <c r="BL168" s="13" t="s">
        <v>132</v>
      </c>
      <c r="BM168" s="148" t="s">
        <v>286</v>
      </c>
    </row>
    <row r="169" spans="2:65" s="1" customFormat="1" ht="33" customHeight="1">
      <c r="B169" s="135"/>
      <c r="C169" s="136" t="s">
        <v>287</v>
      </c>
      <c r="D169" s="136" t="s">
        <v>128</v>
      </c>
      <c r="E169" s="137" t="s">
        <v>288</v>
      </c>
      <c r="F169" s="138" t="s">
        <v>289</v>
      </c>
      <c r="G169" s="139" t="s">
        <v>148</v>
      </c>
      <c r="H169" s="140">
        <v>585</v>
      </c>
      <c r="I169" s="141"/>
      <c r="J169" s="142">
        <f t="shared" si="20"/>
        <v>0</v>
      </c>
      <c r="K169" s="143"/>
      <c r="L169" s="28"/>
      <c r="M169" s="144" t="s">
        <v>1</v>
      </c>
      <c r="N169" s="145" t="s">
        <v>39</v>
      </c>
      <c r="P169" s="146">
        <f t="shared" si="21"/>
        <v>0</v>
      </c>
      <c r="Q169" s="146">
        <v>2.0000000000000001E-4</v>
      </c>
      <c r="R169" s="146">
        <f t="shared" si="22"/>
        <v>0.11700000000000001</v>
      </c>
      <c r="S169" s="146">
        <v>0</v>
      </c>
      <c r="T169" s="147">
        <f t="shared" si="23"/>
        <v>0</v>
      </c>
      <c r="AR169" s="148" t="s">
        <v>132</v>
      </c>
      <c r="AT169" s="148" t="s">
        <v>128</v>
      </c>
      <c r="AU169" s="148" t="s">
        <v>133</v>
      </c>
      <c r="AY169" s="13" t="s">
        <v>126</v>
      </c>
      <c r="BE169" s="149">
        <f t="shared" si="24"/>
        <v>0</v>
      </c>
      <c r="BF169" s="149">
        <f t="shared" si="25"/>
        <v>0</v>
      </c>
      <c r="BG169" s="149">
        <f t="shared" si="26"/>
        <v>0</v>
      </c>
      <c r="BH169" s="149">
        <f t="shared" si="27"/>
        <v>0</v>
      </c>
      <c r="BI169" s="149">
        <f t="shared" si="28"/>
        <v>0</v>
      </c>
      <c r="BJ169" s="13" t="s">
        <v>133</v>
      </c>
      <c r="BK169" s="149">
        <f t="shared" si="29"/>
        <v>0</v>
      </c>
      <c r="BL169" s="13" t="s">
        <v>132</v>
      </c>
      <c r="BM169" s="148" t="s">
        <v>290</v>
      </c>
    </row>
    <row r="170" spans="2:65" s="1" customFormat="1" ht="33" customHeight="1">
      <c r="B170" s="135"/>
      <c r="C170" s="136" t="s">
        <v>291</v>
      </c>
      <c r="D170" s="136" t="s">
        <v>128</v>
      </c>
      <c r="E170" s="137" t="s">
        <v>292</v>
      </c>
      <c r="F170" s="138" t="s">
        <v>293</v>
      </c>
      <c r="G170" s="139" t="s">
        <v>148</v>
      </c>
      <c r="H170" s="140">
        <v>131.02000000000001</v>
      </c>
      <c r="I170" s="141"/>
      <c r="J170" s="142">
        <f t="shared" si="20"/>
        <v>0</v>
      </c>
      <c r="K170" s="143"/>
      <c r="L170" s="28"/>
      <c r="M170" s="144" t="s">
        <v>1</v>
      </c>
      <c r="N170" s="145" t="s">
        <v>39</v>
      </c>
      <c r="P170" s="146">
        <f t="shared" si="21"/>
        <v>0</v>
      </c>
      <c r="Q170" s="146">
        <v>1.6000000000000001E-4</v>
      </c>
      <c r="R170" s="146">
        <f t="shared" si="22"/>
        <v>2.0963200000000005E-2</v>
      </c>
      <c r="S170" s="146">
        <v>0</v>
      </c>
      <c r="T170" s="147">
        <f t="shared" si="23"/>
        <v>0</v>
      </c>
      <c r="AR170" s="148" t="s">
        <v>132</v>
      </c>
      <c r="AT170" s="148" t="s">
        <v>128</v>
      </c>
      <c r="AU170" s="148" t="s">
        <v>133</v>
      </c>
      <c r="AY170" s="13" t="s">
        <v>126</v>
      </c>
      <c r="BE170" s="149">
        <f t="shared" si="24"/>
        <v>0</v>
      </c>
      <c r="BF170" s="149">
        <f t="shared" si="25"/>
        <v>0</v>
      </c>
      <c r="BG170" s="149">
        <f t="shared" si="26"/>
        <v>0</v>
      </c>
      <c r="BH170" s="149">
        <f t="shared" si="27"/>
        <v>0</v>
      </c>
      <c r="BI170" s="149">
        <f t="shared" si="28"/>
        <v>0</v>
      </c>
      <c r="BJ170" s="13" t="s">
        <v>133</v>
      </c>
      <c r="BK170" s="149">
        <f t="shared" si="29"/>
        <v>0</v>
      </c>
      <c r="BL170" s="13" t="s">
        <v>132</v>
      </c>
      <c r="BM170" s="148" t="s">
        <v>294</v>
      </c>
    </row>
    <row r="171" spans="2:65" s="1" customFormat="1" ht="24.15" customHeight="1">
      <c r="B171" s="135"/>
      <c r="C171" s="136" t="s">
        <v>295</v>
      </c>
      <c r="D171" s="136" t="s">
        <v>128</v>
      </c>
      <c r="E171" s="137" t="s">
        <v>296</v>
      </c>
      <c r="F171" s="138" t="s">
        <v>297</v>
      </c>
      <c r="G171" s="139" t="s">
        <v>148</v>
      </c>
      <c r="H171" s="140">
        <v>111.14</v>
      </c>
      <c r="I171" s="141"/>
      <c r="J171" s="142">
        <f t="shared" si="20"/>
        <v>0</v>
      </c>
      <c r="K171" s="143"/>
      <c r="L171" s="28"/>
      <c r="M171" s="144" t="s">
        <v>1</v>
      </c>
      <c r="N171" s="145" t="s">
        <v>39</v>
      </c>
      <c r="P171" s="146">
        <f t="shared" si="21"/>
        <v>0</v>
      </c>
      <c r="Q171" s="146">
        <v>0</v>
      </c>
      <c r="R171" s="146">
        <f t="shared" si="22"/>
        <v>0</v>
      </c>
      <c r="S171" s="146">
        <v>0</v>
      </c>
      <c r="T171" s="147">
        <f t="shared" si="23"/>
        <v>0</v>
      </c>
      <c r="AR171" s="148" t="s">
        <v>132</v>
      </c>
      <c r="AT171" s="148" t="s">
        <v>128</v>
      </c>
      <c r="AU171" s="148" t="s">
        <v>133</v>
      </c>
      <c r="AY171" s="13" t="s">
        <v>126</v>
      </c>
      <c r="BE171" s="149">
        <f t="shared" si="24"/>
        <v>0</v>
      </c>
      <c r="BF171" s="149">
        <f t="shared" si="25"/>
        <v>0</v>
      </c>
      <c r="BG171" s="149">
        <f t="shared" si="26"/>
        <v>0</v>
      </c>
      <c r="BH171" s="149">
        <f t="shared" si="27"/>
        <v>0</v>
      </c>
      <c r="BI171" s="149">
        <f t="shared" si="28"/>
        <v>0</v>
      </c>
      <c r="BJ171" s="13" t="s">
        <v>133</v>
      </c>
      <c r="BK171" s="149">
        <f t="shared" si="29"/>
        <v>0</v>
      </c>
      <c r="BL171" s="13" t="s">
        <v>132</v>
      </c>
      <c r="BM171" s="148" t="s">
        <v>298</v>
      </c>
    </row>
    <row r="172" spans="2:65" s="1" customFormat="1" ht="24.15" customHeight="1">
      <c r="B172" s="135"/>
      <c r="C172" s="136" t="s">
        <v>299</v>
      </c>
      <c r="D172" s="136" t="s">
        <v>128</v>
      </c>
      <c r="E172" s="137" t="s">
        <v>300</v>
      </c>
      <c r="F172" s="138" t="s">
        <v>301</v>
      </c>
      <c r="G172" s="139" t="s">
        <v>148</v>
      </c>
      <c r="H172" s="140">
        <v>15.66</v>
      </c>
      <c r="I172" s="141"/>
      <c r="J172" s="142">
        <f t="shared" si="20"/>
        <v>0</v>
      </c>
      <c r="K172" s="143"/>
      <c r="L172" s="28"/>
      <c r="M172" s="144" t="s">
        <v>1</v>
      </c>
      <c r="N172" s="145" t="s">
        <v>39</v>
      </c>
      <c r="P172" s="146">
        <f t="shared" si="21"/>
        <v>0</v>
      </c>
      <c r="Q172" s="146">
        <v>0</v>
      </c>
      <c r="R172" s="146">
        <f t="shared" si="22"/>
        <v>0</v>
      </c>
      <c r="S172" s="146">
        <v>0</v>
      </c>
      <c r="T172" s="147">
        <f t="shared" si="23"/>
        <v>0</v>
      </c>
      <c r="AR172" s="148" t="s">
        <v>132</v>
      </c>
      <c r="AT172" s="148" t="s">
        <v>128</v>
      </c>
      <c r="AU172" s="148" t="s">
        <v>133</v>
      </c>
      <c r="AY172" s="13" t="s">
        <v>126</v>
      </c>
      <c r="BE172" s="149">
        <f t="shared" si="24"/>
        <v>0</v>
      </c>
      <c r="BF172" s="149">
        <f t="shared" si="25"/>
        <v>0</v>
      </c>
      <c r="BG172" s="149">
        <f t="shared" si="26"/>
        <v>0</v>
      </c>
      <c r="BH172" s="149">
        <f t="shared" si="27"/>
        <v>0</v>
      </c>
      <c r="BI172" s="149">
        <f t="shared" si="28"/>
        <v>0</v>
      </c>
      <c r="BJ172" s="13" t="s">
        <v>133</v>
      </c>
      <c r="BK172" s="149">
        <f t="shared" si="29"/>
        <v>0</v>
      </c>
      <c r="BL172" s="13" t="s">
        <v>132</v>
      </c>
      <c r="BM172" s="148" t="s">
        <v>302</v>
      </c>
    </row>
    <row r="173" spans="2:65" s="1" customFormat="1" ht="21.75" customHeight="1">
      <c r="B173" s="135"/>
      <c r="C173" s="136" t="s">
        <v>303</v>
      </c>
      <c r="D173" s="136" t="s">
        <v>128</v>
      </c>
      <c r="E173" s="137" t="s">
        <v>304</v>
      </c>
      <c r="F173" s="138" t="s">
        <v>305</v>
      </c>
      <c r="G173" s="139" t="s">
        <v>174</v>
      </c>
      <c r="H173" s="140">
        <v>2106.0309999999999</v>
      </c>
      <c r="I173" s="141"/>
      <c r="J173" s="142">
        <f t="shared" si="20"/>
        <v>0</v>
      </c>
      <c r="K173" s="143"/>
      <c r="L173" s="28"/>
      <c r="M173" s="144" t="s">
        <v>1</v>
      </c>
      <c r="N173" s="145" t="s">
        <v>39</v>
      </c>
      <c r="P173" s="146">
        <f t="shared" si="21"/>
        <v>0</v>
      </c>
      <c r="Q173" s="146">
        <v>0</v>
      </c>
      <c r="R173" s="146">
        <f t="shared" si="22"/>
        <v>0</v>
      </c>
      <c r="S173" s="146">
        <v>0</v>
      </c>
      <c r="T173" s="147">
        <f t="shared" si="23"/>
        <v>0</v>
      </c>
      <c r="AR173" s="148" t="s">
        <v>132</v>
      </c>
      <c r="AT173" s="148" t="s">
        <v>128</v>
      </c>
      <c r="AU173" s="148" t="s">
        <v>133</v>
      </c>
      <c r="AY173" s="13" t="s">
        <v>126</v>
      </c>
      <c r="BE173" s="149">
        <f t="shared" si="24"/>
        <v>0</v>
      </c>
      <c r="BF173" s="149">
        <f t="shared" si="25"/>
        <v>0</v>
      </c>
      <c r="BG173" s="149">
        <f t="shared" si="26"/>
        <v>0</v>
      </c>
      <c r="BH173" s="149">
        <f t="shared" si="27"/>
        <v>0</v>
      </c>
      <c r="BI173" s="149">
        <f t="shared" si="28"/>
        <v>0</v>
      </c>
      <c r="BJ173" s="13" t="s">
        <v>133</v>
      </c>
      <c r="BK173" s="149">
        <f t="shared" si="29"/>
        <v>0</v>
      </c>
      <c r="BL173" s="13" t="s">
        <v>132</v>
      </c>
      <c r="BM173" s="148" t="s">
        <v>306</v>
      </c>
    </row>
    <row r="174" spans="2:65" s="1" customFormat="1" ht="24.15" customHeight="1">
      <c r="B174" s="135"/>
      <c r="C174" s="136" t="s">
        <v>307</v>
      </c>
      <c r="D174" s="136" t="s">
        <v>128</v>
      </c>
      <c r="E174" s="137" t="s">
        <v>308</v>
      </c>
      <c r="F174" s="138" t="s">
        <v>309</v>
      </c>
      <c r="G174" s="139" t="s">
        <v>174</v>
      </c>
      <c r="H174" s="140">
        <v>18954.28</v>
      </c>
      <c r="I174" s="141"/>
      <c r="J174" s="142">
        <f t="shared" si="20"/>
        <v>0</v>
      </c>
      <c r="K174" s="143"/>
      <c r="L174" s="28"/>
      <c r="M174" s="144" t="s">
        <v>1</v>
      </c>
      <c r="N174" s="145" t="s">
        <v>39</v>
      </c>
      <c r="P174" s="146">
        <f t="shared" si="21"/>
        <v>0</v>
      </c>
      <c r="Q174" s="146">
        <v>0</v>
      </c>
      <c r="R174" s="146">
        <f t="shared" si="22"/>
        <v>0</v>
      </c>
      <c r="S174" s="146">
        <v>0</v>
      </c>
      <c r="T174" s="147">
        <f t="shared" si="23"/>
        <v>0</v>
      </c>
      <c r="AR174" s="148" t="s">
        <v>132</v>
      </c>
      <c r="AT174" s="148" t="s">
        <v>128</v>
      </c>
      <c r="AU174" s="148" t="s">
        <v>133</v>
      </c>
      <c r="AY174" s="13" t="s">
        <v>126</v>
      </c>
      <c r="BE174" s="149">
        <f t="shared" si="24"/>
        <v>0</v>
      </c>
      <c r="BF174" s="149">
        <f t="shared" si="25"/>
        <v>0</v>
      </c>
      <c r="BG174" s="149">
        <f t="shared" si="26"/>
        <v>0</v>
      </c>
      <c r="BH174" s="149">
        <f t="shared" si="27"/>
        <v>0</v>
      </c>
      <c r="BI174" s="149">
        <f t="shared" si="28"/>
        <v>0</v>
      </c>
      <c r="BJ174" s="13" t="s">
        <v>133</v>
      </c>
      <c r="BK174" s="149">
        <f t="shared" si="29"/>
        <v>0</v>
      </c>
      <c r="BL174" s="13" t="s">
        <v>132</v>
      </c>
      <c r="BM174" s="148" t="s">
        <v>310</v>
      </c>
    </row>
    <row r="175" spans="2:65" s="1" customFormat="1" ht="24.15" customHeight="1">
      <c r="B175" s="135"/>
      <c r="C175" s="136" t="s">
        <v>311</v>
      </c>
      <c r="D175" s="136" t="s">
        <v>128</v>
      </c>
      <c r="E175" s="137" t="s">
        <v>312</v>
      </c>
      <c r="F175" s="138" t="s">
        <v>313</v>
      </c>
      <c r="G175" s="139" t="s">
        <v>174</v>
      </c>
      <c r="H175" s="140">
        <v>2106.0309999999999</v>
      </c>
      <c r="I175" s="141"/>
      <c r="J175" s="142">
        <f t="shared" si="20"/>
        <v>0</v>
      </c>
      <c r="K175" s="143"/>
      <c r="L175" s="28"/>
      <c r="M175" s="144" t="s">
        <v>1</v>
      </c>
      <c r="N175" s="145" t="s">
        <v>39</v>
      </c>
      <c r="P175" s="146">
        <f t="shared" si="21"/>
        <v>0</v>
      </c>
      <c r="Q175" s="146">
        <v>0</v>
      </c>
      <c r="R175" s="146">
        <f t="shared" si="22"/>
        <v>0</v>
      </c>
      <c r="S175" s="146">
        <v>0</v>
      </c>
      <c r="T175" s="147">
        <f t="shared" si="23"/>
        <v>0</v>
      </c>
      <c r="AR175" s="148" t="s">
        <v>132</v>
      </c>
      <c r="AT175" s="148" t="s">
        <v>128</v>
      </c>
      <c r="AU175" s="148" t="s">
        <v>133</v>
      </c>
      <c r="AY175" s="13" t="s">
        <v>126</v>
      </c>
      <c r="BE175" s="149">
        <f t="shared" si="24"/>
        <v>0</v>
      </c>
      <c r="BF175" s="149">
        <f t="shared" si="25"/>
        <v>0</v>
      </c>
      <c r="BG175" s="149">
        <f t="shared" si="26"/>
        <v>0</v>
      </c>
      <c r="BH175" s="149">
        <f t="shared" si="27"/>
        <v>0</v>
      </c>
      <c r="BI175" s="149">
        <f t="shared" si="28"/>
        <v>0</v>
      </c>
      <c r="BJ175" s="13" t="s">
        <v>133</v>
      </c>
      <c r="BK175" s="149">
        <f t="shared" si="29"/>
        <v>0</v>
      </c>
      <c r="BL175" s="13" t="s">
        <v>132</v>
      </c>
      <c r="BM175" s="148" t="s">
        <v>314</v>
      </c>
    </row>
    <row r="176" spans="2:65" s="11" customFormat="1" ht="22.8" customHeight="1">
      <c r="B176" s="123"/>
      <c r="D176" s="124" t="s">
        <v>72</v>
      </c>
      <c r="E176" s="133" t="s">
        <v>315</v>
      </c>
      <c r="F176" s="133" t="s">
        <v>316</v>
      </c>
      <c r="I176" s="126"/>
      <c r="J176" s="134">
        <f>BK176</f>
        <v>0</v>
      </c>
      <c r="L176" s="123"/>
      <c r="M176" s="128"/>
      <c r="P176" s="129">
        <f>P177</f>
        <v>0</v>
      </c>
      <c r="R176" s="129">
        <f>R177</f>
        <v>0</v>
      </c>
      <c r="T176" s="130">
        <f>T177</f>
        <v>0</v>
      </c>
      <c r="AR176" s="124" t="s">
        <v>81</v>
      </c>
      <c r="AT176" s="131" t="s">
        <v>72</v>
      </c>
      <c r="AU176" s="131" t="s">
        <v>81</v>
      </c>
      <c r="AY176" s="124" t="s">
        <v>126</v>
      </c>
      <c r="BK176" s="132">
        <f>BK177</f>
        <v>0</v>
      </c>
    </row>
    <row r="177" spans="2:65" s="1" customFormat="1" ht="33" customHeight="1">
      <c r="B177" s="135"/>
      <c r="C177" s="136" t="s">
        <v>317</v>
      </c>
      <c r="D177" s="136" t="s">
        <v>128</v>
      </c>
      <c r="E177" s="137" t="s">
        <v>318</v>
      </c>
      <c r="F177" s="138" t="s">
        <v>319</v>
      </c>
      <c r="G177" s="139" t="s">
        <v>174</v>
      </c>
      <c r="H177" s="140">
        <v>3124.41</v>
      </c>
      <c r="I177" s="141"/>
      <c r="J177" s="142">
        <f>ROUND(I177*H177,2)</f>
        <v>0</v>
      </c>
      <c r="K177" s="143"/>
      <c r="L177" s="28"/>
      <c r="M177" s="144" t="s">
        <v>1</v>
      </c>
      <c r="N177" s="145" t="s">
        <v>39</v>
      </c>
      <c r="P177" s="146">
        <f>O177*H177</f>
        <v>0</v>
      </c>
      <c r="Q177" s="146">
        <v>0</v>
      </c>
      <c r="R177" s="146">
        <f>Q177*H177</f>
        <v>0</v>
      </c>
      <c r="S177" s="146">
        <v>0</v>
      </c>
      <c r="T177" s="147">
        <f>S177*H177</f>
        <v>0</v>
      </c>
      <c r="AR177" s="148" t="s">
        <v>132</v>
      </c>
      <c r="AT177" s="148" t="s">
        <v>128</v>
      </c>
      <c r="AU177" s="148" t="s">
        <v>133</v>
      </c>
      <c r="AY177" s="13" t="s">
        <v>126</v>
      </c>
      <c r="BE177" s="149">
        <f>IF(N177="základná",J177,0)</f>
        <v>0</v>
      </c>
      <c r="BF177" s="149">
        <f>IF(N177="znížená",J177,0)</f>
        <v>0</v>
      </c>
      <c r="BG177" s="149">
        <f>IF(N177="zákl. prenesená",J177,0)</f>
        <v>0</v>
      </c>
      <c r="BH177" s="149">
        <f>IF(N177="zníž. prenesená",J177,0)</f>
        <v>0</v>
      </c>
      <c r="BI177" s="149">
        <f>IF(N177="nulová",J177,0)</f>
        <v>0</v>
      </c>
      <c r="BJ177" s="13" t="s">
        <v>133</v>
      </c>
      <c r="BK177" s="149">
        <f>ROUND(I177*H177,2)</f>
        <v>0</v>
      </c>
      <c r="BL177" s="13" t="s">
        <v>132</v>
      </c>
      <c r="BM177" s="148" t="s">
        <v>320</v>
      </c>
    </row>
    <row r="178" spans="2:65" s="11" customFormat="1" ht="25.95" customHeight="1">
      <c r="B178" s="123"/>
      <c r="D178" s="124" t="s">
        <v>72</v>
      </c>
      <c r="E178" s="125" t="s">
        <v>321</v>
      </c>
      <c r="F178" s="125" t="s">
        <v>322</v>
      </c>
      <c r="I178" s="126"/>
      <c r="J178" s="127">
        <f>BK178</f>
        <v>0</v>
      </c>
      <c r="L178" s="123"/>
      <c r="M178" s="128"/>
      <c r="P178" s="129">
        <f>P179</f>
        <v>0</v>
      </c>
      <c r="R178" s="129">
        <f>R179</f>
        <v>1.226874</v>
      </c>
      <c r="T178" s="130">
        <f>T179</f>
        <v>0</v>
      </c>
      <c r="AR178" s="124" t="s">
        <v>133</v>
      </c>
      <c r="AT178" s="131" t="s">
        <v>72</v>
      </c>
      <c r="AU178" s="131" t="s">
        <v>73</v>
      </c>
      <c r="AY178" s="124" t="s">
        <v>126</v>
      </c>
      <c r="BK178" s="132">
        <f>BK179</f>
        <v>0</v>
      </c>
    </row>
    <row r="179" spans="2:65" s="11" customFormat="1" ht="22.8" customHeight="1">
      <c r="B179" s="123"/>
      <c r="D179" s="124" t="s">
        <v>72</v>
      </c>
      <c r="E179" s="133" t="s">
        <v>323</v>
      </c>
      <c r="F179" s="133" t="s">
        <v>324</v>
      </c>
      <c r="I179" s="126"/>
      <c r="J179" s="134">
        <f>BK179</f>
        <v>0</v>
      </c>
      <c r="L179" s="123"/>
      <c r="M179" s="128"/>
      <c r="P179" s="129">
        <f>SUM(P180:P182)</f>
        <v>0</v>
      </c>
      <c r="R179" s="129">
        <f>SUM(R180:R182)</f>
        <v>1.226874</v>
      </c>
      <c r="T179" s="130">
        <f>SUM(T180:T182)</f>
        <v>0</v>
      </c>
      <c r="AR179" s="124" t="s">
        <v>133</v>
      </c>
      <c r="AT179" s="131" t="s">
        <v>72</v>
      </c>
      <c r="AU179" s="131" t="s">
        <v>81</v>
      </c>
      <c r="AY179" s="124" t="s">
        <v>126</v>
      </c>
      <c r="BK179" s="132">
        <f>SUM(BK180:BK182)</f>
        <v>0</v>
      </c>
    </row>
    <row r="180" spans="2:65" s="1" customFormat="1" ht="24.15" customHeight="1">
      <c r="B180" s="135"/>
      <c r="C180" s="136" t="s">
        <v>325</v>
      </c>
      <c r="D180" s="136" t="s">
        <v>128</v>
      </c>
      <c r="E180" s="137" t="s">
        <v>326</v>
      </c>
      <c r="F180" s="138" t="s">
        <v>327</v>
      </c>
      <c r="G180" s="139" t="s">
        <v>131</v>
      </c>
      <c r="H180" s="140">
        <v>2230.6799999999998</v>
      </c>
      <c r="I180" s="141"/>
      <c r="J180" s="142">
        <f>ROUND(I180*H180,2)</f>
        <v>0</v>
      </c>
      <c r="K180" s="143"/>
      <c r="L180" s="28"/>
      <c r="M180" s="144" t="s">
        <v>1</v>
      </c>
      <c r="N180" s="145" t="s">
        <v>39</v>
      </c>
      <c r="P180" s="146">
        <f>O180*H180</f>
        <v>0</v>
      </c>
      <c r="Q180" s="146">
        <v>0</v>
      </c>
      <c r="R180" s="146">
        <f>Q180*H180</f>
        <v>0</v>
      </c>
      <c r="S180" s="146">
        <v>0</v>
      </c>
      <c r="T180" s="147">
        <f>S180*H180</f>
        <v>0</v>
      </c>
      <c r="AR180" s="148" t="s">
        <v>200</v>
      </c>
      <c r="AT180" s="148" t="s">
        <v>128</v>
      </c>
      <c r="AU180" s="148" t="s">
        <v>133</v>
      </c>
      <c r="AY180" s="13" t="s">
        <v>126</v>
      </c>
      <c r="BE180" s="149">
        <f>IF(N180="základná",J180,0)</f>
        <v>0</v>
      </c>
      <c r="BF180" s="149">
        <f>IF(N180="znížená",J180,0)</f>
        <v>0</v>
      </c>
      <c r="BG180" s="149">
        <f>IF(N180="zákl. prenesená",J180,0)</f>
        <v>0</v>
      </c>
      <c r="BH180" s="149">
        <f>IF(N180="zníž. prenesená",J180,0)</f>
        <v>0</v>
      </c>
      <c r="BI180" s="149">
        <f>IF(N180="nulová",J180,0)</f>
        <v>0</v>
      </c>
      <c r="BJ180" s="13" t="s">
        <v>133</v>
      </c>
      <c r="BK180" s="149">
        <f>ROUND(I180*H180,2)</f>
        <v>0</v>
      </c>
      <c r="BL180" s="13" t="s">
        <v>200</v>
      </c>
      <c r="BM180" s="148" t="s">
        <v>328</v>
      </c>
    </row>
    <row r="181" spans="2:65" s="1" customFormat="1" ht="16.5" customHeight="1">
      <c r="B181" s="135"/>
      <c r="C181" s="150" t="s">
        <v>329</v>
      </c>
      <c r="D181" s="150" t="s">
        <v>181</v>
      </c>
      <c r="E181" s="151" t="s">
        <v>330</v>
      </c>
      <c r="F181" s="152" t="s">
        <v>331</v>
      </c>
      <c r="G181" s="153" t="s">
        <v>131</v>
      </c>
      <c r="H181" s="154">
        <v>2453.748</v>
      </c>
      <c r="I181" s="155"/>
      <c r="J181" s="156">
        <f>ROUND(I181*H181,2)</f>
        <v>0</v>
      </c>
      <c r="K181" s="157"/>
      <c r="L181" s="158"/>
      <c r="M181" s="159" t="s">
        <v>1</v>
      </c>
      <c r="N181" s="160" t="s">
        <v>39</v>
      </c>
      <c r="P181" s="146">
        <f>O181*H181</f>
        <v>0</v>
      </c>
      <c r="Q181" s="146">
        <v>5.0000000000000001E-4</v>
      </c>
      <c r="R181" s="146">
        <f>Q181*H181</f>
        <v>1.226874</v>
      </c>
      <c r="S181" s="146">
        <v>0</v>
      </c>
      <c r="T181" s="147">
        <f>S181*H181</f>
        <v>0</v>
      </c>
      <c r="AR181" s="148" t="s">
        <v>263</v>
      </c>
      <c r="AT181" s="148" t="s">
        <v>181</v>
      </c>
      <c r="AU181" s="148" t="s">
        <v>133</v>
      </c>
      <c r="AY181" s="13" t="s">
        <v>126</v>
      </c>
      <c r="BE181" s="149">
        <f>IF(N181="základná",J181,0)</f>
        <v>0</v>
      </c>
      <c r="BF181" s="149">
        <f>IF(N181="znížená",J181,0)</f>
        <v>0</v>
      </c>
      <c r="BG181" s="149">
        <f>IF(N181="zákl. prenesená",J181,0)</f>
        <v>0</v>
      </c>
      <c r="BH181" s="149">
        <f>IF(N181="zníž. prenesená",J181,0)</f>
        <v>0</v>
      </c>
      <c r="BI181" s="149">
        <f>IF(N181="nulová",J181,0)</f>
        <v>0</v>
      </c>
      <c r="BJ181" s="13" t="s">
        <v>133</v>
      </c>
      <c r="BK181" s="149">
        <f>ROUND(I181*H181,2)</f>
        <v>0</v>
      </c>
      <c r="BL181" s="13" t="s">
        <v>200</v>
      </c>
      <c r="BM181" s="148" t="s">
        <v>332</v>
      </c>
    </row>
    <row r="182" spans="2:65" s="1" customFormat="1" ht="24.15" customHeight="1">
      <c r="B182" s="135"/>
      <c r="C182" s="136" t="s">
        <v>333</v>
      </c>
      <c r="D182" s="136" t="s">
        <v>128</v>
      </c>
      <c r="E182" s="137" t="s">
        <v>334</v>
      </c>
      <c r="F182" s="138" t="s">
        <v>335</v>
      </c>
      <c r="G182" s="139" t="s">
        <v>174</v>
      </c>
      <c r="H182" s="140">
        <v>1.19</v>
      </c>
      <c r="I182" s="141"/>
      <c r="J182" s="142">
        <f>ROUND(I182*H182,2)</f>
        <v>0</v>
      </c>
      <c r="K182" s="143"/>
      <c r="L182" s="28"/>
      <c r="M182" s="144" t="s">
        <v>1</v>
      </c>
      <c r="N182" s="145" t="s">
        <v>39</v>
      </c>
      <c r="P182" s="146">
        <f>O182*H182</f>
        <v>0</v>
      </c>
      <c r="Q182" s="146">
        <v>0</v>
      </c>
      <c r="R182" s="146">
        <f>Q182*H182</f>
        <v>0</v>
      </c>
      <c r="S182" s="146">
        <v>0</v>
      </c>
      <c r="T182" s="147">
        <f>S182*H182</f>
        <v>0</v>
      </c>
      <c r="AR182" s="148" t="s">
        <v>200</v>
      </c>
      <c r="AT182" s="148" t="s">
        <v>128</v>
      </c>
      <c r="AU182" s="148" t="s">
        <v>133</v>
      </c>
      <c r="AY182" s="13" t="s">
        <v>126</v>
      </c>
      <c r="BE182" s="149">
        <f>IF(N182="základná",J182,0)</f>
        <v>0</v>
      </c>
      <c r="BF182" s="149">
        <f>IF(N182="znížená",J182,0)</f>
        <v>0</v>
      </c>
      <c r="BG182" s="149">
        <f>IF(N182="zákl. prenesená",J182,0)</f>
        <v>0</v>
      </c>
      <c r="BH182" s="149">
        <f>IF(N182="zníž. prenesená",J182,0)</f>
        <v>0</v>
      </c>
      <c r="BI182" s="149">
        <f>IF(N182="nulová",J182,0)</f>
        <v>0</v>
      </c>
      <c r="BJ182" s="13" t="s">
        <v>133</v>
      </c>
      <c r="BK182" s="149">
        <f>ROUND(I182*H182,2)</f>
        <v>0</v>
      </c>
      <c r="BL182" s="13" t="s">
        <v>200</v>
      </c>
      <c r="BM182" s="148" t="s">
        <v>336</v>
      </c>
    </row>
    <row r="183" spans="2:65" s="11" customFormat="1" ht="25.95" customHeight="1">
      <c r="B183" s="123"/>
      <c r="D183" s="124" t="s">
        <v>72</v>
      </c>
      <c r="E183" s="125" t="s">
        <v>337</v>
      </c>
      <c r="F183" s="125" t="s">
        <v>338</v>
      </c>
      <c r="I183" s="126"/>
      <c r="J183" s="127">
        <f>BK183</f>
        <v>0</v>
      </c>
      <c r="L183" s="123"/>
      <c r="M183" s="128"/>
      <c r="P183" s="129">
        <f>P184</f>
        <v>0</v>
      </c>
      <c r="R183" s="129">
        <f>R184</f>
        <v>0</v>
      </c>
      <c r="T183" s="130">
        <f>T184</f>
        <v>0</v>
      </c>
      <c r="AR183" s="124" t="s">
        <v>150</v>
      </c>
      <c r="AT183" s="131" t="s">
        <v>72</v>
      </c>
      <c r="AU183" s="131" t="s">
        <v>73</v>
      </c>
      <c r="AY183" s="124" t="s">
        <v>126</v>
      </c>
      <c r="BK183" s="132">
        <f>BK184</f>
        <v>0</v>
      </c>
    </row>
    <row r="184" spans="2:65" s="1" customFormat="1" ht="24.15" customHeight="1">
      <c r="B184" s="135"/>
      <c r="C184" s="136" t="s">
        <v>339</v>
      </c>
      <c r="D184" s="136" t="s">
        <v>128</v>
      </c>
      <c r="E184" s="137" t="s">
        <v>340</v>
      </c>
      <c r="F184" s="138" t="s">
        <v>341</v>
      </c>
      <c r="G184" s="139" t="s">
        <v>342</v>
      </c>
      <c r="H184" s="140">
        <v>1</v>
      </c>
      <c r="I184" s="141"/>
      <c r="J184" s="142">
        <f>ROUND(I184*H184,2)</f>
        <v>0</v>
      </c>
      <c r="K184" s="143"/>
      <c r="L184" s="28"/>
      <c r="M184" s="161" t="s">
        <v>1</v>
      </c>
      <c r="N184" s="162" t="s">
        <v>39</v>
      </c>
      <c r="O184" s="163"/>
      <c r="P184" s="164">
        <f>O184*H184</f>
        <v>0</v>
      </c>
      <c r="Q184" s="164">
        <v>0</v>
      </c>
      <c r="R184" s="164">
        <f>Q184*H184</f>
        <v>0</v>
      </c>
      <c r="S184" s="164">
        <v>0</v>
      </c>
      <c r="T184" s="165">
        <f>S184*H184</f>
        <v>0</v>
      </c>
      <c r="AR184" s="148" t="s">
        <v>343</v>
      </c>
      <c r="AT184" s="148" t="s">
        <v>128</v>
      </c>
      <c r="AU184" s="148" t="s">
        <v>81</v>
      </c>
      <c r="AY184" s="13" t="s">
        <v>126</v>
      </c>
      <c r="BE184" s="149">
        <f>IF(N184="základná",J184,0)</f>
        <v>0</v>
      </c>
      <c r="BF184" s="149">
        <f>IF(N184="znížená",J184,0)</f>
        <v>0</v>
      </c>
      <c r="BG184" s="149">
        <f>IF(N184="zákl. prenesená",J184,0)</f>
        <v>0</v>
      </c>
      <c r="BH184" s="149">
        <f>IF(N184="zníž. prenesená",J184,0)</f>
        <v>0</v>
      </c>
      <c r="BI184" s="149">
        <f>IF(N184="nulová",J184,0)</f>
        <v>0</v>
      </c>
      <c r="BJ184" s="13" t="s">
        <v>133</v>
      </c>
      <c r="BK184" s="149">
        <f>ROUND(I184*H184,2)</f>
        <v>0</v>
      </c>
      <c r="BL184" s="13" t="s">
        <v>343</v>
      </c>
      <c r="BM184" s="148" t="s">
        <v>344</v>
      </c>
    </row>
    <row r="185" spans="2:65" s="1" customFormat="1" ht="7.05" customHeight="1"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28"/>
    </row>
  </sheetData>
  <autoFilter ref="C124:K184" xr:uid="{00000000-0009-0000-0000-000001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2"/>
  <sheetViews>
    <sheetView showGridLines="0" tabSelected="1" topLeftCell="A16" workbookViewId="0"/>
  </sheetViews>
  <sheetFormatPr defaultRowHeight="10.199999999999999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>
      <c r="L2" s="167" t="s">
        <v>5</v>
      </c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3" t="s">
        <v>85</v>
      </c>
    </row>
    <row r="3" spans="2:46" ht="7.0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.05" customHeight="1">
      <c r="B4" s="16"/>
      <c r="D4" s="17" t="s">
        <v>95</v>
      </c>
      <c r="L4" s="16"/>
      <c r="M4" s="87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0" t="str">
        <f>'Rekapitulácia stavby'!K6</f>
        <v>Modernizácia prestupového terminálu Dopravného podniku mesta Martin, s.r.o. a Železníc Slovenskej republiky</v>
      </c>
      <c r="F7" s="211"/>
      <c r="G7" s="211"/>
      <c r="H7" s="211"/>
      <c r="L7" s="16"/>
    </row>
    <row r="8" spans="2:46" s="1" customFormat="1" ht="12" customHeight="1">
      <c r="B8" s="28"/>
      <c r="D8" s="23" t="s">
        <v>96</v>
      </c>
      <c r="L8" s="28"/>
    </row>
    <row r="9" spans="2:46" s="1" customFormat="1" ht="16.5" customHeight="1">
      <c r="B9" s="28"/>
      <c r="E9" s="200" t="s">
        <v>345</v>
      </c>
      <c r="F9" s="209"/>
      <c r="G9" s="209"/>
      <c r="H9" s="209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16. 3. 2024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24</v>
      </c>
      <c r="I15" s="23" t="s">
        <v>25</v>
      </c>
      <c r="J15" s="21" t="s">
        <v>1</v>
      </c>
      <c r="L15" s="28"/>
    </row>
    <row r="16" spans="2:46" s="1" customFormat="1" ht="7.05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2" t="str">
        <f>'Rekapitulácia stavby'!E14</f>
        <v>Vyplň údaj</v>
      </c>
      <c r="F18" s="182"/>
      <c r="G18" s="182"/>
      <c r="H18" s="182"/>
      <c r="I18" s="23" t="s">
        <v>25</v>
      </c>
      <c r="J18" s="24" t="str">
        <f>'Rekapitulácia stavby'!AN14</f>
        <v>Vyplň údaj</v>
      </c>
      <c r="L18" s="28"/>
    </row>
    <row r="19" spans="2:12" s="1" customFormat="1" ht="7.05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">
        <v>1</v>
      </c>
      <c r="L20" s="28"/>
    </row>
    <row r="21" spans="2:12" s="1" customFormat="1" ht="18" customHeight="1">
      <c r="B21" s="28"/>
      <c r="E21" s="21" t="s">
        <v>24</v>
      </c>
      <c r="I21" s="23" t="s">
        <v>25</v>
      </c>
      <c r="J21" s="21" t="s">
        <v>1</v>
      </c>
      <c r="L21" s="28"/>
    </row>
    <row r="22" spans="2:12" s="1" customFormat="1" ht="7.05" customHeight="1">
      <c r="B22" s="28"/>
      <c r="L22" s="28"/>
    </row>
    <row r="23" spans="2:12" s="1" customFormat="1" ht="12" customHeight="1">
      <c r="B23" s="28"/>
      <c r="D23" s="23" t="s">
        <v>30</v>
      </c>
      <c r="I23" s="23" t="s">
        <v>23</v>
      </c>
      <c r="J23" s="21" t="s">
        <v>1</v>
      </c>
      <c r="L23" s="28"/>
    </row>
    <row r="24" spans="2:12" s="1" customFormat="1" ht="18" customHeight="1">
      <c r="B24" s="28"/>
      <c r="E24" s="21" t="s">
        <v>31</v>
      </c>
      <c r="I24" s="23" t="s">
        <v>25</v>
      </c>
      <c r="J24" s="21" t="s">
        <v>1</v>
      </c>
      <c r="L24" s="28"/>
    </row>
    <row r="25" spans="2:12" s="1" customFormat="1" ht="7.05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88"/>
      <c r="E27" s="186" t="s">
        <v>1</v>
      </c>
      <c r="F27" s="186"/>
      <c r="G27" s="186"/>
      <c r="H27" s="186"/>
      <c r="L27" s="88"/>
    </row>
    <row r="28" spans="2:12" s="1" customFormat="1" ht="7.05" customHeight="1">
      <c r="B28" s="28"/>
      <c r="L28" s="28"/>
    </row>
    <row r="29" spans="2:12" s="1" customFormat="1" ht="7.0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33</v>
      </c>
      <c r="J30" s="65">
        <f>ROUND(J121, 2)</f>
        <v>0</v>
      </c>
      <c r="L30" s="28"/>
    </row>
    <row r="31" spans="2:12" s="1" customFormat="1" ht="7.0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4" customHeight="1">
      <c r="B33" s="28"/>
      <c r="D33" s="54" t="s">
        <v>37</v>
      </c>
      <c r="E33" s="33" t="s">
        <v>38</v>
      </c>
      <c r="F33" s="90">
        <f>ROUND((SUM(BE121:BE141)),  2)</f>
        <v>0</v>
      </c>
      <c r="G33" s="91"/>
      <c r="H33" s="91"/>
      <c r="I33" s="92">
        <v>0.2</v>
      </c>
      <c r="J33" s="90">
        <f>ROUND(((SUM(BE121:BE141))*I33),  2)</f>
        <v>0</v>
      </c>
      <c r="L33" s="28"/>
    </row>
    <row r="34" spans="2:12" s="1" customFormat="1" ht="14.4" customHeight="1">
      <c r="B34" s="28"/>
      <c r="E34" s="33" t="s">
        <v>39</v>
      </c>
      <c r="F34" s="90">
        <f>ROUND((SUM(BF121:BF141)),  2)</f>
        <v>0</v>
      </c>
      <c r="G34" s="91"/>
      <c r="H34" s="91"/>
      <c r="I34" s="92">
        <v>0.2</v>
      </c>
      <c r="J34" s="90">
        <f>ROUND(((SUM(BF121:BF141))*I34),  2)</f>
        <v>0</v>
      </c>
      <c r="L34" s="28"/>
    </row>
    <row r="35" spans="2:12" s="1" customFormat="1" ht="14.4" hidden="1" customHeight="1">
      <c r="B35" s="28"/>
      <c r="E35" s="23" t="s">
        <v>40</v>
      </c>
      <c r="F35" s="93">
        <f>ROUND((SUM(BG121:BG141)),  2)</f>
        <v>0</v>
      </c>
      <c r="I35" s="94">
        <v>0.2</v>
      </c>
      <c r="J35" s="93">
        <f>0</f>
        <v>0</v>
      </c>
      <c r="L35" s="28"/>
    </row>
    <row r="36" spans="2:12" s="1" customFormat="1" ht="14.4" hidden="1" customHeight="1">
      <c r="B36" s="28"/>
      <c r="E36" s="23" t="s">
        <v>41</v>
      </c>
      <c r="F36" s="93">
        <f>ROUND((SUM(BH121:BH141)),  2)</f>
        <v>0</v>
      </c>
      <c r="I36" s="94">
        <v>0.2</v>
      </c>
      <c r="J36" s="93">
        <f>0</f>
        <v>0</v>
      </c>
      <c r="L36" s="28"/>
    </row>
    <row r="37" spans="2:12" s="1" customFormat="1" ht="14.4" hidden="1" customHeight="1">
      <c r="B37" s="28"/>
      <c r="E37" s="33" t="s">
        <v>42</v>
      </c>
      <c r="F37" s="90">
        <f>ROUND((SUM(BI121:BI141)),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7.05" customHeight="1">
      <c r="B38" s="28"/>
      <c r="L38" s="28"/>
    </row>
    <row r="39" spans="2:12" s="1" customFormat="1" ht="25.35" customHeight="1">
      <c r="B39" s="28"/>
      <c r="C39" s="95"/>
      <c r="D39" s="96" t="s">
        <v>43</v>
      </c>
      <c r="E39" s="56"/>
      <c r="F39" s="56"/>
      <c r="G39" s="97" t="s">
        <v>44</v>
      </c>
      <c r="H39" s="98" t="s">
        <v>45</v>
      </c>
      <c r="I39" s="56"/>
      <c r="J39" s="99">
        <f>SUM(J30:J37)</f>
        <v>0</v>
      </c>
      <c r="K39" s="100"/>
      <c r="L39" s="28"/>
    </row>
    <row r="40" spans="2:12" s="1" customFormat="1" ht="14.4" customHeight="1">
      <c r="B40" s="28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8"/>
      <c r="D61" s="42" t="s">
        <v>48</v>
      </c>
      <c r="E61" s="30"/>
      <c r="F61" s="101" t="s">
        <v>49</v>
      </c>
      <c r="G61" s="42" t="s">
        <v>48</v>
      </c>
      <c r="H61" s="30"/>
      <c r="I61" s="30"/>
      <c r="J61" s="102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8"/>
      <c r="D76" s="42" t="s">
        <v>48</v>
      </c>
      <c r="E76" s="30"/>
      <c r="F76" s="101" t="s">
        <v>49</v>
      </c>
      <c r="G76" s="42" t="s">
        <v>48</v>
      </c>
      <c r="H76" s="30"/>
      <c r="I76" s="30"/>
      <c r="J76" s="102" t="s">
        <v>49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.0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.05" customHeight="1">
      <c r="B82" s="28"/>
      <c r="C82" s="17" t="s">
        <v>98</v>
      </c>
      <c r="L82" s="28"/>
    </row>
    <row r="83" spans="2:47" s="1" customFormat="1" ht="7.05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210" t="str">
        <f>E7</f>
        <v>Modernizácia prestupového terminálu Dopravného podniku mesta Martin, s.r.o. a Železníc Slovenskej republiky</v>
      </c>
      <c r="F85" s="211"/>
      <c r="G85" s="211"/>
      <c r="H85" s="211"/>
      <c r="L85" s="28"/>
    </row>
    <row r="86" spans="2:47" s="1" customFormat="1" ht="12" customHeight="1">
      <c r="B86" s="28"/>
      <c r="C86" s="23" t="s">
        <v>96</v>
      </c>
      <c r="L86" s="28"/>
    </row>
    <row r="87" spans="2:47" s="1" customFormat="1" ht="16.5" customHeight="1">
      <c r="B87" s="28"/>
      <c r="E87" s="200" t="str">
        <f>E9</f>
        <v>SO 02 - Autobusové prístrešky</v>
      </c>
      <c r="F87" s="209"/>
      <c r="G87" s="209"/>
      <c r="H87" s="209"/>
      <c r="L87" s="28"/>
    </row>
    <row r="88" spans="2:47" s="1" customFormat="1" ht="7.0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Vrútky</v>
      </c>
      <c r="I89" s="23" t="s">
        <v>20</v>
      </c>
      <c r="J89" s="51" t="str">
        <f>IF(J12="","",J12)</f>
        <v>16. 3. 2024</v>
      </c>
      <c r="L89" s="28"/>
    </row>
    <row r="90" spans="2:47" s="1" customFormat="1" ht="7.05" customHeight="1">
      <c r="B90" s="28"/>
      <c r="L90" s="28"/>
    </row>
    <row r="91" spans="2:47" s="1" customFormat="1" ht="15.15" customHeight="1">
      <c r="B91" s="28"/>
      <c r="C91" s="23" t="s">
        <v>22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3" t="s">
        <v>26</v>
      </c>
      <c r="F92" s="21" t="str">
        <f>IF(E18="","",E18)</f>
        <v>Vyplň údaj</v>
      </c>
      <c r="I92" s="23" t="s">
        <v>30</v>
      </c>
      <c r="J92" s="26" t="str">
        <f>E24</f>
        <v>Ing. Adamčiaková</v>
      </c>
      <c r="L92" s="28"/>
    </row>
    <row r="93" spans="2:47" s="1" customFormat="1" ht="10.199999999999999" customHeight="1">
      <c r="B93" s="28"/>
      <c r="L93" s="28"/>
    </row>
    <row r="94" spans="2:47" s="1" customFormat="1" ht="29.25" customHeight="1">
      <c r="B94" s="28"/>
      <c r="C94" s="103" t="s">
        <v>99</v>
      </c>
      <c r="D94" s="95"/>
      <c r="E94" s="95"/>
      <c r="F94" s="95"/>
      <c r="G94" s="95"/>
      <c r="H94" s="95"/>
      <c r="I94" s="95"/>
      <c r="J94" s="104" t="s">
        <v>100</v>
      </c>
      <c r="K94" s="95"/>
      <c r="L94" s="28"/>
    </row>
    <row r="95" spans="2:47" s="1" customFormat="1" ht="10.199999999999999" customHeight="1">
      <c r="B95" s="28"/>
      <c r="L95" s="28"/>
    </row>
    <row r="96" spans="2:47" s="1" customFormat="1" ht="22.8" customHeight="1">
      <c r="B96" s="28"/>
      <c r="C96" s="105" t="s">
        <v>101</v>
      </c>
      <c r="J96" s="65">
        <f>J121</f>
        <v>0</v>
      </c>
      <c r="L96" s="28"/>
      <c r="AU96" s="13" t="s">
        <v>102</v>
      </c>
    </row>
    <row r="97" spans="2:12" s="8" customFormat="1" ht="25.05" customHeight="1">
      <c r="B97" s="106"/>
      <c r="D97" s="107" t="s">
        <v>103</v>
      </c>
      <c r="E97" s="108"/>
      <c r="F97" s="108"/>
      <c r="G97" s="108"/>
      <c r="H97" s="108"/>
      <c r="I97" s="108"/>
      <c r="J97" s="109">
        <f>J122</f>
        <v>0</v>
      </c>
      <c r="L97" s="106"/>
    </row>
    <row r="98" spans="2:12" s="9" customFormat="1" ht="19.95" customHeight="1">
      <c r="B98" s="110"/>
      <c r="D98" s="111" t="s">
        <v>104</v>
      </c>
      <c r="E98" s="112"/>
      <c r="F98" s="112"/>
      <c r="G98" s="112"/>
      <c r="H98" s="112"/>
      <c r="I98" s="112"/>
      <c r="J98" s="113">
        <f>J123</f>
        <v>0</v>
      </c>
      <c r="L98" s="110"/>
    </row>
    <row r="99" spans="2:12" s="9" customFormat="1" ht="19.95" customHeight="1">
      <c r="B99" s="110"/>
      <c r="D99" s="111" t="s">
        <v>346</v>
      </c>
      <c r="E99" s="112"/>
      <c r="F99" s="112"/>
      <c r="G99" s="112"/>
      <c r="H99" s="112"/>
      <c r="I99" s="112"/>
      <c r="J99" s="113">
        <f>J130</f>
        <v>0</v>
      </c>
      <c r="L99" s="110"/>
    </row>
    <row r="100" spans="2:12" s="9" customFormat="1" ht="19.95" customHeight="1">
      <c r="B100" s="110"/>
      <c r="D100" s="111" t="s">
        <v>107</v>
      </c>
      <c r="E100" s="112"/>
      <c r="F100" s="112"/>
      <c r="G100" s="112"/>
      <c r="H100" s="112"/>
      <c r="I100" s="112"/>
      <c r="J100" s="113">
        <f>J133</f>
        <v>0</v>
      </c>
      <c r="L100" s="110"/>
    </row>
    <row r="101" spans="2:12" s="9" customFormat="1" ht="19.95" customHeight="1">
      <c r="B101" s="110"/>
      <c r="D101" s="111" t="s">
        <v>108</v>
      </c>
      <c r="E101" s="112"/>
      <c r="F101" s="112"/>
      <c r="G101" s="112"/>
      <c r="H101" s="112"/>
      <c r="I101" s="112"/>
      <c r="J101" s="113">
        <f>J140</f>
        <v>0</v>
      </c>
      <c r="L101" s="110"/>
    </row>
    <row r="102" spans="2:12" s="1" customFormat="1" ht="21.75" customHeight="1">
      <c r="B102" s="28"/>
      <c r="L102" s="28"/>
    </row>
    <row r="103" spans="2:12" s="1" customFormat="1" ht="7.05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28"/>
    </row>
    <row r="107" spans="2:12" s="1" customFormat="1" ht="7.05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28"/>
    </row>
    <row r="108" spans="2:12" s="1" customFormat="1" ht="25.05" customHeight="1">
      <c r="B108" s="28"/>
      <c r="C108" s="17" t="s">
        <v>112</v>
      </c>
      <c r="L108" s="28"/>
    </row>
    <row r="109" spans="2:12" s="1" customFormat="1" ht="7.05" customHeight="1">
      <c r="B109" s="28"/>
      <c r="L109" s="28"/>
    </row>
    <row r="110" spans="2:12" s="1" customFormat="1" ht="12" customHeight="1">
      <c r="B110" s="28"/>
      <c r="C110" s="23" t="s">
        <v>15</v>
      </c>
      <c r="L110" s="28"/>
    </row>
    <row r="111" spans="2:12" s="1" customFormat="1" ht="26.25" customHeight="1">
      <c r="B111" s="28"/>
      <c r="E111" s="210" t="str">
        <f>E7</f>
        <v>Modernizácia prestupového terminálu Dopravného podniku mesta Martin, s.r.o. a Železníc Slovenskej republiky</v>
      </c>
      <c r="F111" s="211"/>
      <c r="G111" s="211"/>
      <c r="H111" s="211"/>
      <c r="L111" s="28"/>
    </row>
    <row r="112" spans="2:12" s="1" customFormat="1" ht="12" customHeight="1">
      <c r="B112" s="28"/>
      <c r="C112" s="23" t="s">
        <v>96</v>
      </c>
      <c r="L112" s="28"/>
    </row>
    <row r="113" spans="2:65" s="1" customFormat="1" ht="16.5" customHeight="1">
      <c r="B113" s="28"/>
      <c r="E113" s="200" t="str">
        <f>E9</f>
        <v>SO 02 - Autobusové prístrešky</v>
      </c>
      <c r="F113" s="209"/>
      <c r="G113" s="209"/>
      <c r="H113" s="209"/>
      <c r="L113" s="28"/>
    </row>
    <row r="114" spans="2:65" s="1" customFormat="1" ht="7.05" customHeight="1">
      <c r="B114" s="28"/>
      <c r="L114" s="28"/>
    </row>
    <row r="115" spans="2:65" s="1" customFormat="1" ht="12" customHeight="1">
      <c r="B115" s="28"/>
      <c r="C115" s="23" t="s">
        <v>18</v>
      </c>
      <c r="F115" s="21" t="str">
        <f>F12</f>
        <v>Vrútky</v>
      </c>
      <c r="I115" s="23" t="s">
        <v>20</v>
      </c>
      <c r="J115" s="51" t="str">
        <f>IF(J12="","",J12)</f>
        <v>16. 3. 2024</v>
      </c>
      <c r="L115" s="28"/>
    </row>
    <row r="116" spans="2:65" s="1" customFormat="1" ht="7.05" customHeight="1">
      <c r="B116" s="28"/>
      <c r="L116" s="28"/>
    </row>
    <row r="117" spans="2:65" s="1" customFormat="1" ht="15.15" customHeight="1">
      <c r="B117" s="28"/>
      <c r="C117" s="23" t="s">
        <v>22</v>
      </c>
      <c r="F117" s="21" t="str">
        <f>E15</f>
        <v xml:space="preserve"> </v>
      </c>
      <c r="I117" s="23" t="s">
        <v>28</v>
      </c>
      <c r="J117" s="26" t="str">
        <f>E21</f>
        <v xml:space="preserve"> </v>
      </c>
      <c r="L117" s="28"/>
    </row>
    <row r="118" spans="2:65" s="1" customFormat="1" ht="15.15" customHeight="1">
      <c r="B118" s="28"/>
      <c r="C118" s="23" t="s">
        <v>26</v>
      </c>
      <c r="F118" s="21" t="str">
        <f>IF(E18="","",E18)</f>
        <v>Vyplň údaj</v>
      </c>
      <c r="I118" s="23" t="s">
        <v>30</v>
      </c>
      <c r="J118" s="26" t="str">
        <f>E24</f>
        <v>Ing. Adamčiaková</v>
      </c>
      <c r="L118" s="28"/>
    </row>
    <row r="119" spans="2:65" s="1" customFormat="1" ht="10.199999999999999" customHeight="1">
      <c r="B119" s="28"/>
      <c r="L119" s="28"/>
    </row>
    <row r="120" spans="2:65" s="10" customFormat="1" ht="29.25" customHeight="1">
      <c r="B120" s="114"/>
      <c r="C120" s="115" t="s">
        <v>113</v>
      </c>
      <c r="D120" s="116" t="s">
        <v>58</v>
      </c>
      <c r="E120" s="116" t="s">
        <v>54</v>
      </c>
      <c r="F120" s="116" t="s">
        <v>55</v>
      </c>
      <c r="G120" s="116" t="s">
        <v>114</v>
      </c>
      <c r="H120" s="116" t="s">
        <v>115</v>
      </c>
      <c r="I120" s="116" t="s">
        <v>116</v>
      </c>
      <c r="J120" s="117" t="s">
        <v>100</v>
      </c>
      <c r="K120" s="118" t="s">
        <v>117</v>
      </c>
      <c r="L120" s="114"/>
      <c r="M120" s="58" t="s">
        <v>1</v>
      </c>
      <c r="N120" s="59" t="s">
        <v>37</v>
      </c>
      <c r="O120" s="59" t="s">
        <v>118</v>
      </c>
      <c r="P120" s="59" t="s">
        <v>119</v>
      </c>
      <c r="Q120" s="59" t="s">
        <v>120</v>
      </c>
      <c r="R120" s="59" t="s">
        <v>121</v>
      </c>
      <c r="S120" s="59" t="s">
        <v>122</v>
      </c>
      <c r="T120" s="60" t="s">
        <v>123</v>
      </c>
    </row>
    <row r="121" spans="2:65" s="1" customFormat="1" ht="22.8" customHeight="1">
      <c r="B121" s="28"/>
      <c r="C121" s="63" t="s">
        <v>101</v>
      </c>
      <c r="J121" s="119">
        <f>BK121</f>
        <v>0</v>
      </c>
      <c r="L121" s="28"/>
      <c r="M121" s="61"/>
      <c r="N121" s="52"/>
      <c r="O121" s="52"/>
      <c r="P121" s="120">
        <f>P122</f>
        <v>0</v>
      </c>
      <c r="Q121" s="52"/>
      <c r="R121" s="120">
        <f>R122</f>
        <v>13.836753789999998</v>
      </c>
      <c r="S121" s="52"/>
      <c r="T121" s="121">
        <f>T122</f>
        <v>0</v>
      </c>
      <c r="AT121" s="13" t="s">
        <v>72</v>
      </c>
      <c r="AU121" s="13" t="s">
        <v>102</v>
      </c>
      <c r="BK121" s="122">
        <f>BK122</f>
        <v>0</v>
      </c>
    </row>
    <row r="122" spans="2:65" s="11" customFormat="1" ht="25.95" customHeight="1">
      <c r="B122" s="123"/>
      <c r="D122" s="124" t="s">
        <v>72</v>
      </c>
      <c r="E122" s="125" t="s">
        <v>124</v>
      </c>
      <c r="F122" s="125" t="s">
        <v>125</v>
      </c>
      <c r="I122" s="126"/>
      <c r="J122" s="127">
        <f>BK122</f>
        <v>0</v>
      </c>
      <c r="L122" s="123"/>
      <c r="M122" s="128"/>
      <c r="P122" s="129">
        <f>P123+P130+P133+P140</f>
        <v>0</v>
      </c>
      <c r="R122" s="129">
        <f>R123+R130+R133+R140</f>
        <v>13.836753789999998</v>
      </c>
      <c r="T122" s="130">
        <f>T123+T130+T133+T140</f>
        <v>0</v>
      </c>
      <c r="AR122" s="124" t="s">
        <v>81</v>
      </c>
      <c r="AT122" s="131" t="s">
        <v>72</v>
      </c>
      <c r="AU122" s="131" t="s">
        <v>73</v>
      </c>
      <c r="AY122" s="124" t="s">
        <v>126</v>
      </c>
      <c r="BK122" s="132">
        <f>BK123+BK130+BK133+BK140</f>
        <v>0</v>
      </c>
    </row>
    <row r="123" spans="2:65" s="11" customFormat="1" ht="22.8" customHeight="1">
      <c r="B123" s="123"/>
      <c r="D123" s="124" t="s">
        <v>72</v>
      </c>
      <c r="E123" s="133" t="s">
        <v>81</v>
      </c>
      <c r="F123" s="133" t="s">
        <v>127</v>
      </c>
      <c r="I123" s="126"/>
      <c r="J123" s="134">
        <f>BK123</f>
        <v>0</v>
      </c>
      <c r="L123" s="123"/>
      <c r="M123" s="128"/>
      <c r="P123" s="129">
        <f>SUM(P124:P129)</f>
        <v>0</v>
      </c>
      <c r="R123" s="129">
        <f>SUM(R124:R129)</f>
        <v>0</v>
      </c>
      <c r="T123" s="130">
        <f>SUM(T124:T129)</f>
        <v>0</v>
      </c>
      <c r="AR123" s="124" t="s">
        <v>81</v>
      </c>
      <c r="AT123" s="131" t="s">
        <v>72</v>
      </c>
      <c r="AU123" s="131" t="s">
        <v>81</v>
      </c>
      <c r="AY123" s="124" t="s">
        <v>126</v>
      </c>
      <c r="BK123" s="132">
        <f>SUM(BK124:BK129)</f>
        <v>0</v>
      </c>
    </row>
    <row r="124" spans="2:65" s="1" customFormat="1" ht="21.75" customHeight="1">
      <c r="B124" s="135"/>
      <c r="C124" s="136" t="s">
        <v>81</v>
      </c>
      <c r="D124" s="136" t="s">
        <v>128</v>
      </c>
      <c r="E124" s="137" t="s">
        <v>347</v>
      </c>
      <c r="F124" s="138" t="s">
        <v>348</v>
      </c>
      <c r="G124" s="139" t="s">
        <v>153</v>
      </c>
      <c r="H124" s="140">
        <v>3.6999999999999998E-2</v>
      </c>
      <c r="I124" s="141"/>
      <c r="J124" s="142">
        <f t="shared" ref="J124:J129" si="0">ROUND(I124*H124,2)</f>
        <v>0</v>
      </c>
      <c r="K124" s="143"/>
      <c r="L124" s="28"/>
      <c r="M124" s="144" t="s">
        <v>1</v>
      </c>
      <c r="N124" s="145" t="s">
        <v>39</v>
      </c>
      <c r="P124" s="146">
        <f t="shared" ref="P124:P129" si="1">O124*H124</f>
        <v>0</v>
      </c>
      <c r="Q124" s="146">
        <v>0</v>
      </c>
      <c r="R124" s="146">
        <f t="shared" ref="R124:R129" si="2">Q124*H124</f>
        <v>0</v>
      </c>
      <c r="S124" s="146">
        <v>0</v>
      </c>
      <c r="T124" s="147">
        <f t="shared" ref="T124:T129" si="3">S124*H124</f>
        <v>0</v>
      </c>
      <c r="AR124" s="148" t="s">
        <v>132</v>
      </c>
      <c r="AT124" s="148" t="s">
        <v>128</v>
      </c>
      <c r="AU124" s="148" t="s">
        <v>133</v>
      </c>
      <c r="AY124" s="13" t="s">
        <v>126</v>
      </c>
      <c r="BE124" s="149">
        <f t="shared" ref="BE124:BE129" si="4">IF(N124="základná",J124,0)</f>
        <v>0</v>
      </c>
      <c r="BF124" s="149">
        <f t="shared" ref="BF124:BF129" si="5">IF(N124="znížená",J124,0)</f>
        <v>0</v>
      </c>
      <c r="BG124" s="149">
        <f t="shared" ref="BG124:BG129" si="6">IF(N124="zákl. prenesená",J124,0)</f>
        <v>0</v>
      </c>
      <c r="BH124" s="149">
        <f t="shared" ref="BH124:BH129" si="7">IF(N124="zníž. prenesená",J124,0)</f>
        <v>0</v>
      </c>
      <c r="BI124" s="149">
        <f t="shared" ref="BI124:BI129" si="8">IF(N124="nulová",J124,0)</f>
        <v>0</v>
      </c>
      <c r="BJ124" s="13" t="s">
        <v>133</v>
      </c>
      <c r="BK124" s="149">
        <f t="shared" ref="BK124:BK129" si="9">ROUND(I124*H124,2)</f>
        <v>0</v>
      </c>
      <c r="BL124" s="13" t="s">
        <v>132</v>
      </c>
      <c r="BM124" s="148" t="s">
        <v>349</v>
      </c>
    </row>
    <row r="125" spans="2:65" s="1" customFormat="1" ht="24.15" customHeight="1">
      <c r="B125" s="135"/>
      <c r="C125" s="136" t="s">
        <v>133</v>
      </c>
      <c r="D125" s="136" t="s">
        <v>128</v>
      </c>
      <c r="E125" s="137" t="s">
        <v>350</v>
      </c>
      <c r="F125" s="138" t="s">
        <v>351</v>
      </c>
      <c r="G125" s="139" t="s">
        <v>153</v>
      </c>
      <c r="H125" s="140">
        <v>3.6999999999999998E-2</v>
      </c>
      <c r="I125" s="141"/>
      <c r="J125" s="142">
        <f t="shared" si="0"/>
        <v>0</v>
      </c>
      <c r="K125" s="143"/>
      <c r="L125" s="28"/>
      <c r="M125" s="144" t="s">
        <v>1</v>
      </c>
      <c r="N125" s="145" t="s">
        <v>39</v>
      </c>
      <c r="P125" s="146">
        <f t="shared" si="1"/>
        <v>0</v>
      </c>
      <c r="Q125" s="146">
        <v>0</v>
      </c>
      <c r="R125" s="146">
        <f t="shared" si="2"/>
        <v>0</v>
      </c>
      <c r="S125" s="146">
        <v>0</v>
      </c>
      <c r="T125" s="147">
        <f t="shared" si="3"/>
        <v>0</v>
      </c>
      <c r="AR125" s="148" t="s">
        <v>132</v>
      </c>
      <c r="AT125" s="148" t="s">
        <v>128</v>
      </c>
      <c r="AU125" s="148" t="s">
        <v>133</v>
      </c>
      <c r="AY125" s="13" t="s">
        <v>126</v>
      </c>
      <c r="BE125" s="149">
        <f t="shared" si="4"/>
        <v>0</v>
      </c>
      <c r="BF125" s="149">
        <f t="shared" si="5"/>
        <v>0</v>
      </c>
      <c r="BG125" s="149">
        <f t="shared" si="6"/>
        <v>0</v>
      </c>
      <c r="BH125" s="149">
        <f t="shared" si="7"/>
        <v>0</v>
      </c>
      <c r="BI125" s="149">
        <f t="shared" si="8"/>
        <v>0</v>
      </c>
      <c r="BJ125" s="13" t="s">
        <v>133</v>
      </c>
      <c r="BK125" s="149">
        <f t="shared" si="9"/>
        <v>0</v>
      </c>
      <c r="BL125" s="13" t="s">
        <v>132</v>
      </c>
      <c r="BM125" s="148" t="s">
        <v>352</v>
      </c>
    </row>
    <row r="126" spans="2:65" s="1" customFormat="1" ht="21.75" customHeight="1">
      <c r="B126" s="135"/>
      <c r="C126" s="136" t="s">
        <v>142</v>
      </c>
      <c r="D126" s="136" t="s">
        <v>128</v>
      </c>
      <c r="E126" s="137" t="s">
        <v>353</v>
      </c>
      <c r="F126" s="138" t="s">
        <v>354</v>
      </c>
      <c r="G126" s="139" t="s">
        <v>153</v>
      </c>
      <c r="H126" s="140">
        <v>2.1240000000000001</v>
      </c>
      <c r="I126" s="141"/>
      <c r="J126" s="142">
        <f t="shared" si="0"/>
        <v>0</v>
      </c>
      <c r="K126" s="143"/>
      <c r="L126" s="28"/>
      <c r="M126" s="144" t="s">
        <v>1</v>
      </c>
      <c r="N126" s="145" t="s">
        <v>39</v>
      </c>
      <c r="P126" s="146">
        <f t="shared" si="1"/>
        <v>0</v>
      </c>
      <c r="Q126" s="146">
        <v>0</v>
      </c>
      <c r="R126" s="146">
        <f t="shared" si="2"/>
        <v>0</v>
      </c>
      <c r="S126" s="146">
        <v>0</v>
      </c>
      <c r="T126" s="147">
        <f t="shared" si="3"/>
        <v>0</v>
      </c>
      <c r="AR126" s="148" t="s">
        <v>132</v>
      </c>
      <c r="AT126" s="148" t="s">
        <v>128</v>
      </c>
      <c r="AU126" s="148" t="s">
        <v>133</v>
      </c>
      <c r="AY126" s="13" t="s">
        <v>126</v>
      </c>
      <c r="BE126" s="149">
        <f t="shared" si="4"/>
        <v>0</v>
      </c>
      <c r="BF126" s="149">
        <f t="shared" si="5"/>
        <v>0</v>
      </c>
      <c r="BG126" s="149">
        <f t="shared" si="6"/>
        <v>0</v>
      </c>
      <c r="BH126" s="149">
        <f t="shared" si="7"/>
        <v>0</v>
      </c>
      <c r="BI126" s="149">
        <f t="shared" si="8"/>
        <v>0</v>
      </c>
      <c r="BJ126" s="13" t="s">
        <v>133</v>
      </c>
      <c r="BK126" s="149">
        <f t="shared" si="9"/>
        <v>0</v>
      </c>
      <c r="BL126" s="13" t="s">
        <v>132</v>
      </c>
      <c r="BM126" s="148" t="s">
        <v>355</v>
      </c>
    </row>
    <row r="127" spans="2:65" s="1" customFormat="1" ht="37.799999999999997" customHeight="1">
      <c r="B127" s="135"/>
      <c r="C127" s="136" t="s">
        <v>132</v>
      </c>
      <c r="D127" s="136" t="s">
        <v>128</v>
      </c>
      <c r="E127" s="137" t="s">
        <v>356</v>
      </c>
      <c r="F127" s="138" t="s">
        <v>357</v>
      </c>
      <c r="G127" s="139" t="s">
        <v>153</v>
      </c>
      <c r="H127" s="140">
        <v>2.1240000000000001</v>
      </c>
      <c r="I127" s="141"/>
      <c r="J127" s="142">
        <f t="shared" si="0"/>
        <v>0</v>
      </c>
      <c r="K127" s="143"/>
      <c r="L127" s="28"/>
      <c r="M127" s="144" t="s">
        <v>1</v>
      </c>
      <c r="N127" s="145" t="s">
        <v>39</v>
      </c>
      <c r="P127" s="146">
        <f t="shared" si="1"/>
        <v>0</v>
      </c>
      <c r="Q127" s="146">
        <v>0</v>
      </c>
      <c r="R127" s="146">
        <f t="shared" si="2"/>
        <v>0</v>
      </c>
      <c r="S127" s="146">
        <v>0</v>
      </c>
      <c r="T127" s="147">
        <f t="shared" si="3"/>
        <v>0</v>
      </c>
      <c r="AR127" s="148" t="s">
        <v>132</v>
      </c>
      <c r="AT127" s="148" t="s">
        <v>128</v>
      </c>
      <c r="AU127" s="148" t="s">
        <v>133</v>
      </c>
      <c r="AY127" s="13" t="s">
        <v>126</v>
      </c>
      <c r="BE127" s="149">
        <f t="shared" si="4"/>
        <v>0</v>
      </c>
      <c r="BF127" s="149">
        <f t="shared" si="5"/>
        <v>0</v>
      </c>
      <c r="BG127" s="149">
        <f t="shared" si="6"/>
        <v>0</v>
      </c>
      <c r="BH127" s="149">
        <f t="shared" si="7"/>
        <v>0</v>
      </c>
      <c r="BI127" s="149">
        <f t="shared" si="8"/>
        <v>0</v>
      </c>
      <c r="BJ127" s="13" t="s">
        <v>133</v>
      </c>
      <c r="BK127" s="149">
        <f t="shared" si="9"/>
        <v>0</v>
      </c>
      <c r="BL127" s="13" t="s">
        <v>132</v>
      </c>
      <c r="BM127" s="148" t="s">
        <v>358</v>
      </c>
    </row>
    <row r="128" spans="2:65" s="1" customFormat="1" ht="16.5" customHeight="1">
      <c r="B128" s="135"/>
      <c r="C128" s="136" t="s">
        <v>150</v>
      </c>
      <c r="D128" s="136" t="s">
        <v>128</v>
      </c>
      <c r="E128" s="137" t="s">
        <v>359</v>
      </c>
      <c r="F128" s="138" t="s">
        <v>360</v>
      </c>
      <c r="G128" s="139" t="s">
        <v>153</v>
      </c>
      <c r="H128" s="140">
        <v>3.7029999999999998</v>
      </c>
      <c r="I128" s="141"/>
      <c r="J128" s="142">
        <f t="shared" si="0"/>
        <v>0</v>
      </c>
      <c r="K128" s="143"/>
      <c r="L128" s="28"/>
      <c r="M128" s="144" t="s">
        <v>1</v>
      </c>
      <c r="N128" s="145" t="s">
        <v>39</v>
      </c>
      <c r="P128" s="146">
        <f t="shared" si="1"/>
        <v>0</v>
      </c>
      <c r="Q128" s="146">
        <v>0</v>
      </c>
      <c r="R128" s="146">
        <f t="shared" si="2"/>
        <v>0</v>
      </c>
      <c r="S128" s="146">
        <v>0</v>
      </c>
      <c r="T128" s="147">
        <f t="shared" si="3"/>
        <v>0</v>
      </c>
      <c r="AR128" s="148" t="s">
        <v>132</v>
      </c>
      <c r="AT128" s="148" t="s">
        <v>128</v>
      </c>
      <c r="AU128" s="148" t="s">
        <v>133</v>
      </c>
      <c r="AY128" s="13" t="s">
        <v>126</v>
      </c>
      <c r="BE128" s="149">
        <f t="shared" si="4"/>
        <v>0</v>
      </c>
      <c r="BF128" s="149">
        <f t="shared" si="5"/>
        <v>0</v>
      </c>
      <c r="BG128" s="149">
        <f t="shared" si="6"/>
        <v>0</v>
      </c>
      <c r="BH128" s="149">
        <f t="shared" si="7"/>
        <v>0</v>
      </c>
      <c r="BI128" s="149">
        <f t="shared" si="8"/>
        <v>0</v>
      </c>
      <c r="BJ128" s="13" t="s">
        <v>133</v>
      </c>
      <c r="BK128" s="149">
        <f t="shared" si="9"/>
        <v>0</v>
      </c>
      <c r="BL128" s="13" t="s">
        <v>132</v>
      </c>
      <c r="BM128" s="148" t="s">
        <v>361</v>
      </c>
    </row>
    <row r="129" spans="2:65" s="1" customFormat="1" ht="37.799999999999997" customHeight="1">
      <c r="B129" s="135"/>
      <c r="C129" s="136" t="s">
        <v>155</v>
      </c>
      <c r="D129" s="136" t="s">
        <v>128</v>
      </c>
      <c r="E129" s="137" t="s">
        <v>362</v>
      </c>
      <c r="F129" s="138" t="s">
        <v>363</v>
      </c>
      <c r="G129" s="139" t="s">
        <v>153</v>
      </c>
      <c r="H129" s="140">
        <v>3.7029999999999998</v>
      </c>
      <c r="I129" s="141"/>
      <c r="J129" s="142">
        <f t="shared" si="0"/>
        <v>0</v>
      </c>
      <c r="K129" s="143"/>
      <c r="L129" s="28"/>
      <c r="M129" s="144" t="s">
        <v>1</v>
      </c>
      <c r="N129" s="145" t="s">
        <v>39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</v>
      </c>
      <c r="T129" s="147">
        <f t="shared" si="3"/>
        <v>0</v>
      </c>
      <c r="AR129" s="148" t="s">
        <v>132</v>
      </c>
      <c r="AT129" s="148" t="s">
        <v>128</v>
      </c>
      <c r="AU129" s="148" t="s">
        <v>133</v>
      </c>
      <c r="AY129" s="13" t="s">
        <v>126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133</v>
      </c>
      <c r="BK129" s="149">
        <f t="shared" si="9"/>
        <v>0</v>
      </c>
      <c r="BL129" s="13" t="s">
        <v>132</v>
      </c>
      <c r="BM129" s="148" t="s">
        <v>364</v>
      </c>
    </row>
    <row r="130" spans="2:65" s="11" customFormat="1" ht="22.8" customHeight="1">
      <c r="B130" s="123"/>
      <c r="D130" s="124" t="s">
        <v>72</v>
      </c>
      <c r="E130" s="133" t="s">
        <v>133</v>
      </c>
      <c r="F130" s="133" t="s">
        <v>365</v>
      </c>
      <c r="I130" s="126"/>
      <c r="J130" s="134">
        <f>BK130</f>
        <v>0</v>
      </c>
      <c r="L130" s="123"/>
      <c r="M130" s="128"/>
      <c r="P130" s="129">
        <f>SUM(P131:P132)</f>
        <v>0</v>
      </c>
      <c r="R130" s="129">
        <f>SUM(R131:R132)</f>
        <v>12.990273789999998</v>
      </c>
      <c r="T130" s="130">
        <f>SUM(T131:T132)</f>
        <v>0</v>
      </c>
      <c r="AR130" s="124" t="s">
        <v>81</v>
      </c>
      <c r="AT130" s="131" t="s">
        <v>72</v>
      </c>
      <c r="AU130" s="131" t="s">
        <v>81</v>
      </c>
      <c r="AY130" s="124" t="s">
        <v>126</v>
      </c>
      <c r="BK130" s="132">
        <f>SUM(BK131:BK132)</f>
        <v>0</v>
      </c>
    </row>
    <row r="131" spans="2:65" s="1" customFormat="1" ht="16.5" customHeight="1">
      <c r="B131" s="135"/>
      <c r="C131" s="136" t="s">
        <v>159</v>
      </c>
      <c r="D131" s="136" t="s">
        <v>128</v>
      </c>
      <c r="E131" s="137" t="s">
        <v>366</v>
      </c>
      <c r="F131" s="138" t="s">
        <v>367</v>
      </c>
      <c r="G131" s="139" t="s">
        <v>153</v>
      </c>
      <c r="H131" s="140">
        <v>3.6999999999999998E-2</v>
      </c>
      <c r="I131" s="141"/>
      <c r="J131" s="142">
        <f>ROUND(I131*H131,2)</f>
        <v>0</v>
      </c>
      <c r="K131" s="143"/>
      <c r="L131" s="28"/>
      <c r="M131" s="144" t="s">
        <v>1</v>
      </c>
      <c r="N131" s="145" t="s">
        <v>39</v>
      </c>
      <c r="P131" s="146">
        <f>O131*H131</f>
        <v>0</v>
      </c>
      <c r="Q131" s="146">
        <v>2.2354400000000001</v>
      </c>
      <c r="R131" s="146">
        <f>Q131*H131</f>
        <v>8.2711279999999998E-2</v>
      </c>
      <c r="S131" s="146">
        <v>0</v>
      </c>
      <c r="T131" s="147">
        <f>S131*H131</f>
        <v>0</v>
      </c>
      <c r="AR131" s="148" t="s">
        <v>132</v>
      </c>
      <c r="AT131" s="148" t="s">
        <v>128</v>
      </c>
      <c r="AU131" s="148" t="s">
        <v>133</v>
      </c>
      <c r="AY131" s="13" t="s">
        <v>126</v>
      </c>
      <c r="BE131" s="149">
        <f>IF(N131="základná",J131,0)</f>
        <v>0</v>
      </c>
      <c r="BF131" s="149">
        <f>IF(N131="znížená",J131,0)</f>
        <v>0</v>
      </c>
      <c r="BG131" s="149">
        <f>IF(N131="zákl. prenesená",J131,0)</f>
        <v>0</v>
      </c>
      <c r="BH131" s="149">
        <f>IF(N131="zníž. prenesená",J131,0)</f>
        <v>0</v>
      </c>
      <c r="BI131" s="149">
        <f>IF(N131="nulová",J131,0)</f>
        <v>0</v>
      </c>
      <c r="BJ131" s="13" t="s">
        <v>133</v>
      </c>
      <c r="BK131" s="149">
        <f>ROUND(I131*H131,2)</f>
        <v>0</v>
      </c>
      <c r="BL131" s="13" t="s">
        <v>132</v>
      </c>
      <c r="BM131" s="148" t="s">
        <v>368</v>
      </c>
    </row>
    <row r="132" spans="2:65" s="1" customFormat="1" ht="16.5" customHeight="1">
      <c r="B132" s="135"/>
      <c r="C132" s="136" t="s">
        <v>163</v>
      </c>
      <c r="D132" s="136" t="s">
        <v>128</v>
      </c>
      <c r="E132" s="137" t="s">
        <v>369</v>
      </c>
      <c r="F132" s="138" t="s">
        <v>370</v>
      </c>
      <c r="G132" s="139" t="s">
        <v>153</v>
      </c>
      <c r="H132" s="140">
        <v>5.827</v>
      </c>
      <c r="I132" s="141"/>
      <c r="J132" s="142">
        <f>ROUND(I132*H132,2)</f>
        <v>0</v>
      </c>
      <c r="K132" s="143"/>
      <c r="L132" s="28"/>
      <c r="M132" s="144" t="s">
        <v>1</v>
      </c>
      <c r="N132" s="145" t="s">
        <v>39</v>
      </c>
      <c r="P132" s="146">
        <f>O132*H132</f>
        <v>0</v>
      </c>
      <c r="Q132" s="146">
        <v>2.2151299999999998</v>
      </c>
      <c r="R132" s="146">
        <f>Q132*H132</f>
        <v>12.907562509999998</v>
      </c>
      <c r="S132" s="146">
        <v>0</v>
      </c>
      <c r="T132" s="147">
        <f>S132*H132</f>
        <v>0</v>
      </c>
      <c r="AR132" s="148" t="s">
        <v>132</v>
      </c>
      <c r="AT132" s="148" t="s">
        <v>128</v>
      </c>
      <c r="AU132" s="148" t="s">
        <v>133</v>
      </c>
      <c r="AY132" s="13" t="s">
        <v>126</v>
      </c>
      <c r="BE132" s="149">
        <f>IF(N132="základná",J132,0)</f>
        <v>0</v>
      </c>
      <c r="BF132" s="149">
        <f>IF(N132="znížená",J132,0)</f>
        <v>0</v>
      </c>
      <c r="BG132" s="149">
        <f>IF(N132="zákl. prenesená",J132,0)</f>
        <v>0</v>
      </c>
      <c r="BH132" s="149">
        <f>IF(N132="zníž. prenesená",J132,0)</f>
        <v>0</v>
      </c>
      <c r="BI132" s="149">
        <f>IF(N132="nulová",J132,0)</f>
        <v>0</v>
      </c>
      <c r="BJ132" s="13" t="s">
        <v>133</v>
      </c>
      <c r="BK132" s="149">
        <f>ROUND(I132*H132,2)</f>
        <v>0</v>
      </c>
      <c r="BL132" s="13" t="s">
        <v>132</v>
      </c>
      <c r="BM132" s="148" t="s">
        <v>371</v>
      </c>
    </row>
    <row r="133" spans="2:65" s="11" customFormat="1" ht="22.8" customHeight="1">
      <c r="B133" s="123"/>
      <c r="D133" s="124" t="s">
        <v>72</v>
      </c>
      <c r="E133" s="133" t="s">
        <v>167</v>
      </c>
      <c r="F133" s="133" t="s">
        <v>243</v>
      </c>
      <c r="I133" s="126"/>
      <c r="J133" s="134">
        <f>BK133</f>
        <v>0</v>
      </c>
      <c r="L133" s="123"/>
      <c r="M133" s="128"/>
      <c r="P133" s="129">
        <f>SUM(P134:P139)</f>
        <v>0</v>
      </c>
      <c r="R133" s="129">
        <f>SUM(R134:R139)</f>
        <v>0.84648000000000012</v>
      </c>
      <c r="T133" s="130">
        <f>SUM(T134:T139)</f>
        <v>0</v>
      </c>
      <c r="AR133" s="124" t="s">
        <v>81</v>
      </c>
      <c r="AT133" s="131" t="s">
        <v>72</v>
      </c>
      <c r="AU133" s="131" t="s">
        <v>81</v>
      </c>
      <c r="AY133" s="124" t="s">
        <v>126</v>
      </c>
      <c r="BK133" s="132">
        <f>SUM(BK134:BK139)</f>
        <v>0</v>
      </c>
    </row>
    <row r="134" spans="2:65" s="1" customFormat="1" ht="24.15" customHeight="1">
      <c r="B134" s="135"/>
      <c r="C134" s="136" t="s">
        <v>167</v>
      </c>
      <c r="D134" s="136" t="s">
        <v>128</v>
      </c>
      <c r="E134" s="137" t="s">
        <v>372</v>
      </c>
      <c r="F134" s="138" t="s">
        <v>373</v>
      </c>
      <c r="G134" s="139" t="s">
        <v>251</v>
      </c>
      <c r="H134" s="140">
        <v>1</v>
      </c>
      <c r="I134" s="141"/>
      <c r="J134" s="142">
        <f t="shared" ref="J134:J139" si="10">ROUND(I134*H134,2)</f>
        <v>0</v>
      </c>
      <c r="K134" s="143"/>
      <c r="L134" s="28"/>
      <c r="M134" s="144" t="s">
        <v>1</v>
      </c>
      <c r="N134" s="145" t="s">
        <v>39</v>
      </c>
      <c r="P134" s="146">
        <f t="shared" ref="P134:P139" si="11">O134*H134</f>
        <v>0</v>
      </c>
      <c r="Q134" s="146">
        <v>5.2999999999999998E-4</v>
      </c>
      <c r="R134" s="146">
        <f t="shared" ref="R134:R139" si="12">Q134*H134</f>
        <v>5.2999999999999998E-4</v>
      </c>
      <c r="S134" s="146">
        <v>0</v>
      </c>
      <c r="T134" s="147">
        <f t="shared" ref="T134:T139" si="13">S134*H134</f>
        <v>0</v>
      </c>
      <c r="AR134" s="148" t="s">
        <v>132</v>
      </c>
      <c r="AT134" s="148" t="s">
        <v>128</v>
      </c>
      <c r="AU134" s="148" t="s">
        <v>133</v>
      </c>
      <c r="AY134" s="13" t="s">
        <v>126</v>
      </c>
      <c r="BE134" s="149">
        <f t="shared" ref="BE134:BE139" si="14">IF(N134="základná",J134,0)</f>
        <v>0</v>
      </c>
      <c r="BF134" s="149">
        <f t="shared" ref="BF134:BF139" si="15">IF(N134="znížená",J134,0)</f>
        <v>0</v>
      </c>
      <c r="BG134" s="149">
        <f t="shared" ref="BG134:BG139" si="16">IF(N134="zákl. prenesená",J134,0)</f>
        <v>0</v>
      </c>
      <c r="BH134" s="149">
        <f t="shared" ref="BH134:BH139" si="17">IF(N134="zníž. prenesená",J134,0)</f>
        <v>0</v>
      </c>
      <c r="BI134" s="149">
        <f t="shared" ref="BI134:BI139" si="18">IF(N134="nulová",J134,0)</f>
        <v>0</v>
      </c>
      <c r="BJ134" s="13" t="s">
        <v>133</v>
      </c>
      <c r="BK134" s="149">
        <f t="shared" ref="BK134:BK139" si="19">ROUND(I134*H134,2)</f>
        <v>0</v>
      </c>
      <c r="BL134" s="13" t="s">
        <v>132</v>
      </c>
      <c r="BM134" s="148" t="s">
        <v>374</v>
      </c>
    </row>
    <row r="135" spans="2:65" s="1" customFormat="1" ht="37.799999999999997" customHeight="1">
      <c r="B135" s="135"/>
      <c r="C135" s="150" t="s">
        <v>171</v>
      </c>
      <c r="D135" s="150" t="s">
        <v>181</v>
      </c>
      <c r="E135" s="151" t="s">
        <v>375</v>
      </c>
      <c r="F135" s="152" t="s">
        <v>376</v>
      </c>
      <c r="G135" s="153" t="s">
        <v>251</v>
      </c>
      <c r="H135" s="154">
        <v>1</v>
      </c>
      <c r="I135" s="155"/>
      <c r="J135" s="156">
        <f t="shared" si="10"/>
        <v>0</v>
      </c>
      <c r="K135" s="157"/>
      <c r="L135" s="158"/>
      <c r="M135" s="159" t="s">
        <v>1</v>
      </c>
      <c r="N135" s="160" t="s">
        <v>39</v>
      </c>
      <c r="P135" s="146">
        <f t="shared" si="11"/>
        <v>0</v>
      </c>
      <c r="Q135" s="146">
        <v>3.5000000000000003E-2</v>
      </c>
      <c r="R135" s="146">
        <f t="shared" si="12"/>
        <v>3.5000000000000003E-2</v>
      </c>
      <c r="S135" s="146">
        <v>0</v>
      </c>
      <c r="T135" s="147">
        <f t="shared" si="13"/>
        <v>0</v>
      </c>
      <c r="AR135" s="148" t="s">
        <v>163</v>
      </c>
      <c r="AT135" s="148" t="s">
        <v>181</v>
      </c>
      <c r="AU135" s="148" t="s">
        <v>133</v>
      </c>
      <c r="AY135" s="13" t="s">
        <v>126</v>
      </c>
      <c r="BE135" s="149">
        <f t="shared" si="14"/>
        <v>0</v>
      </c>
      <c r="BF135" s="149">
        <f t="shared" si="15"/>
        <v>0</v>
      </c>
      <c r="BG135" s="149">
        <f t="shared" si="16"/>
        <v>0</v>
      </c>
      <c r="BH135" s="149">
        <f t="shared" si="17"/>
        <v>0</v>
      </c>
      <c r="BI135" s="149">
        <f t="shared" si="18"/>
        <v>0</v>
      </c>
      <c r="BJ135" s="13" t="s">
        <v>133</v>
      </c>
      <c r="BK135" s="149">
        <f t="shared" si="19"/>
        <v>0</v>
      </c>
      <c r="BL135" s="13" t="s">
        <v>132</v>
      </c>
      <c r="BM135" s="148" t="s">
        <v>377</v>
      </c>
    </row>
    <row r="136" spans="2:65" s="1" customFormat="1" ht="24.15" customHeight="1">
      <c r="B136" s="135"/>
      <c r="C136" s="136" t="s">
        <v>176</v>
      </c>
      <c r="D136" s="136" t="s">
        <v>128</v>
      </c>
      <c r="E136" s="137" t="s">
        <v>378</v>
      </c>
      <c r="F136" s="138" t="s">
        <v>379</v>
      </c>
      <c r="G136" s="139" t="s">
        <v>251</v>
      </c>
      <c r="H136" s="140">
        <v>1</v>
      </c>
      <c r="I136" s="141"/>
      <c r="J136" s="142">
        <f t="shared" si="10"/>
        <v>0</v>
      </c>
      <c r="K136" s="143"/>
      <c r="L136" s="28"/>
      <c r="M136" s="144" t="s">
        <v>1</v>
      </c>
      <c r="N136" s="145" t="s">
        <v>39</v>
      </c>
      <c r="P136" s="146">
        <f t="shared" si="11"/>
        <v>0</v>
      </c>
      <c r="Q136" s="146">
        <v>0.23915</v>
      </c>
      <c r="R136" s="146">
        <f t="shared" si="12"/>
        <v>0.23915</v>
      </c>
      <c r="S136" s="146">
        <v>0</v>
      </c>
      <c r="T136" s="147">
        <f t="shared" si="13"/>
        <v>0</v>
      </c>
      <c r="AR136" s="148" t="s">
        <v>132</v>
      </c>
      <c r="AT136" s="148" t="s">
        <v>128</v>
      </c>
      <c r="AU136" s="148" t="s">
        <v>133</v>
      </c>
      <c r="AY136" s="13" t="s">
        <v>126</v>
      </c>
      <c r="BE136" s="149">
        <f t="shared" si="14"/>
        <v>0</v>
      </c>
      <c r="BF136" s="149">
        <f t="shared" si="15"/>
        <v>0</v>
      </c>
      <c r="BG136" s="149">
        <f t="shared" si="16"/>
        <v>0</v>
      </c>
      <c r="BH136" s="149">
        <f t="shared" si="17"/>
        <v>0</v>
      </c>
      <c r="BI136" s="149">
        <f t="shared" si="18"/>
        <v>0</v>
      </c>
      <c r="BJ136" s="13" t="s">
        <v>133</v>
      </c>
      <c r="BK136" s="149">
        <f t="shared" si="19"/>
        <v>0</v>
      </c>
      <c r="BL136" s="13" t="s">
        <v>132</v>
      </c>
      <c r="BM136" s="148" t="s">
        <v>380</v>
      </c>
    </row>
    <row r="137" spans="2:65" s="1" customFormat="1" ht="24.15" customHeight="1">
      <c r="B137" s="135"/>
      <c r="C137" s="150" t="s">
        <v>180</v>
      </c>
      <c r="D137" s="150" t="s">
        <v>181</v>
      </c>
      <c r="E137" s="151" t="s">
        <v>381</v>
      </c>
      <c r="F137" s="152" t="s">
        <v>382</v>
      </c>
      <c r="G137" s="153" t="s">
        <v>251</v>
      </c>
      <c r="H137" s="154">
        <v>1</v>
      </c>
      <c r="I137" s="155"/>
      <c r="J137" s="156">
        <f t="shared" si="10"/>
        <v>0</v>
      </c>
      <c r="K137" s="157"/>
      <c r="L137" s="158"/>
      <c r="M137" s="159" t="s">
        <v>1</v>
      </c>
      <c r="N137" s="160" t="s">
        <v>39</v>
      </c>
      <c r="P137" s="146">
        <f t="shared" si="11"/>
        <v>0</v>
      </c>
      <c r="Q137" s="146">
        <v>3.5000000000000003E-2</v>
      </c>
      <c r="R137" s="146">
        <f t="shared" si="12"/>
        <v>3.5000000000000003E-2</v>
      </c>
      <c r="S137" s="146">
        <v>0</v>
      </c>
      <c r="T137" s="147">
        <f t="shared" si="13"/>
        <v>0</v>
      </c>
      <c r="AR137" s="148" t="s">
        <v>163</v>
      </c>
      <c r="AT137" s="148" t="s">
        <v>181</v>
      </c>
      <c r="AU137" s="148" t="s">
        <v>133</v>
      </c>
      <c r="AY137" s="13" t="s">
        <v>126</v>
      </c>
      <c r="BE137" s="149">
        <f t="shared" si="14"/>
        <v>0</v>
      </c>
      <c r="BF137" s="149">
        <f t="shared" si="15"/>
        <v>0</v>
      </c>
      <c r="BG137" s="149">
        <f t="shared" si="16"/>
        <v>0</v>
      </c>
      <c r="BH137" s="149">
        <f t="shared" si="17"/>
        <v>0</v>
      </c>
      <c r="BI137" s="149">
        <f t="shared" si="18"/>
        <v>0</v>
      </c>
      <c r="BJ137" s="13" t="s">
        <v>133</v>
      </c>
      <c r="BK137" s="149">
        <f t="shared" si="19"/>
        <v>0</v>
      </c>
      <c r="BL137" s="13" t="s">
        <v>132</v>
      </c>
      <c r="BM137" s="148" t="s">
        <v>383</v>
      </c>
    </row>
    <row r="138" spans="2:65" s="1" customFormat="1" ht="24.15" customHeight="1">
      <c r="B138" s="135"/>
      <c r="C138" s="136" t="s">
        <v>186</v>
      </c>
      <c r="D138" s="136" t="s">
        <v>128</v>
      </c>
      <c r="E138" s="137" t="s">
        <v>384</v>
      </c>
      <c r="F138" s="138" t="s">
        <v>385</v>
      </c>
      <c r="G138" s="139" t="s">
        <v>251</v>
      </c>
      <c r="H138" s="140">
        <v>2</v>
      </c>
      <c r="I138" s="141"/>
      <c r="J138" s="142">
        <f t="shared" si="10"/>
        <v>0</v>
      </c>
      <c r="K138" s="143"/>
      <c r="L138" s="28"/>
      <c r="M138" s="144" t="s">
        <v>1</v>
      </c>
      <c r="N138" s="145" t="s">
        <v>39</v>
      </c>
      <c r="P138" s="146">
        <f t="shared" si="11"/>
        <v>0</v>
      </c>
      <c r="Q138" s="146">
        <v>9.4000000000000004E-3</v>
      </c>
      <c r="R138" s="146">
        <f t="shared" si="12"/>
        <v>1.8800000000000001E-2</v>
      </c>
      <c r="S138" s="146">
        <v>0</v>
      </c>
      <c r="T138" s="147">
        <f t="shared" si="13"/>
        <v>0</v>
      </c>
      <c r="AR138" s="148" t="s">
        <v>132</v>
      </c>
      <c r="AT138" s="148" t="s">
        <v>128</v>
      </c>
      <c r="AU138" s="148" t="s">
        <v>133</v>
      </c>
      <c r="AY138" s="13" t="s">
        <v>126</v>
      </c>
      <c r="BE138" s="149">
        <f t="shared" si="14"/>
        <v>0</v>
      </c>
      <c r="BF138" s="149">
        <f t="shared" si="15"/>
        <v>0</v>
      </c>
      <c r="BG138" s="149">
        <f t="shared" si="16"/>
        <v>0</v>
      </c>
      <c r="BH138" s="149">
        <f t="shared" si="17"/>
        <v>0</v>
      </c>
      <c r="BI138" s="149">
        <f t="shared" si="18"/>
        <v>0</v>
      </c>
      <c r="BJ138" s="13" t="s">
        <v>133</v>
      </c>
      <c r="BK138" s="149">
        <f t="shared" si="19"/>
        <v>0</v>
      </c>
      <c r="BL138" s="13" t="s">
        <v>132</v>
      </c>
      <c r="BM138" s="148" t="s">
        <v>386</v>
      </c>
    </row>
    <row r="139" spans="2:65" s="1" customFormat="1" ht="66.75" customHeight="1">
      <c r="B139" s="135"/>
      <c r="C139" s="150" t="s">
        <v>191</v>
      </c>
      <c r="D139" s="150" t="s">
        <v>181</v>
      </c>
      <c r="E139" s="151" t="s">
        <v>387</v>
      </c>
      <c r="F139" s="152" t="s">
        <v>388</v>
      </c>
      <c r="G139" s="153" t="s">
        <v>251</v>
      </c>
      <c r="H139" s="154">
        <v>2</v>
      </c>
      <c r="I139" s="155"/>
      <c r="J139" s="156">
        <f t="shared" si="10"/>
        <v>0</v>
      </c>
      <c r="K139" s="157"/>
      <c r="L139" s="158"/>
      <c r="M139" s="159" t="s">
        <v>1</v>
      </c>
      <c r="N139" s="160" t="s">
        <v>39</v>
      </c>
      <c r="P139" s="146">
        <f t="shared" si="11"/>
        <v>0</v>
      </c>
      <c r="Q139" s="146">
        <v>0.25900000000000001</v>
      </c>
      <c r="R139" s="146">
        <f t="shared" si="12"/>
        <v>0.51800000000000002</v>
      </c>
      <c r="S139" s="146">
        <v>0</v>
      </c>
      <c r="T139" s="147">
        <f t="shared" si="13"/>
        <v>0</v>
      </c>
      <c r="AR139" s="148" t="s">
        <v>163</v>
      </c>
      <c r="AT139" s="148" t="s">
        <v>181</v>
      </c>
      <c r="AU139" s="148" t="s">
        <v>133</v>
      </c>
      <c r="AY139" s="13" t="s">
        <v>126</v>
      </c>
      <c r="BE139" s="149">
        <f t="shared" si="14"/>
        <v>0</v>
      </c>
      <c r="BF139" s="149">
        <f t="shared" si="15"/>
        <v>0</v>
      </c>
      <c r="BG139" s="149">
        <f t="shared" si="16"/>
        <v>0</v>
      </c>
      <c r="BH139" s="149">
        <f t="shared" si="17"/>
        <v>0</v>
      </c>
      <c r="BI139" s="149">
        <f t="shared" si="18"/>
        <v>0</v>
      </c>
      <c r="BJ139" s="13" t="s">
        <v>133</v>
      </c>
      <c r="BK139" s="149">
        <f t="shared" si="19"/>
        <v>0</v>
      </c>
      <c r="BL139" s="13" t="s">
        <v>132</v>
      </c>
      <c r="BM139" s="148" t="s">
        <v>389</v>
      </c>
    </row>
    <row r="140" spans="2:65" s="11" customFormat="1" ht="22.8" customHeight="1">
      <c r="B140" s="123"/>
      <c r="D140" s="124" t="s">
        <v>72</v>
      </c>
      <c r="E140" s="133" t="s">
        <v>315</v>
      </c>
      <c r="F140" s="133" t="s">
        <v>316</v>
      </c>
      <c r="I140" s="126"/>
      <c r="J140" s="134">
        <f>BK140</f>
        <v>0</v>
      </c>
      <c r="L140" s="123"/>
      <c r="M140" s="128"/>
      <c r="P140" s="129">
        <f>P141</f>
        <v>0</v>
      </c>
      <c r="R140" s="129">
        <f>R141</f>
        <v>0</v>
      </c>
      <c r="T140" s="130">
        <f>T141</f>
        <v>0</v>
      </c>
      <c r="AR140" s="124" t="s">
        <v>81</v>
      </c>
      <c r="AT140" s="131" t="s">
        <v>72</v>
      </c>
      <c r="AU140" s="131" t="s">
        <v>81</v>
      </c>
      <c r="AY140" s="124" t="s">
        <v>126</v>
      </c>
      <c r="BK140" s="132">
        <f>BK141</f>
        <v>0</v>
      </c>
    </row>
    <row r="141" spans="2:65" s="1" customFormat="1" ht="33" customHeight="1">
      <c r="B141" s="135"/>
      <c r="C141" s="136" t="s">
        <v>196</v>
      </c>
      <c r="D141" s="136" t="s">
        <v>128</v>
      </c>
      <c r="E141" s="137" t="s">
        <v>390</v>
      </c>
      <c r="F141" s="138" t="s">
        <v>391</v>
      </c>
      <c r="G141" s="139" t="s">
        <v>174</v>
      </c>
      <c r="H141" s="140">
        <v>13.837</v>
      </c>
      <c r="I141" s="141"/>
      <c r="J141" s="142">
        <f>ROUND(I141*H141,2)</f>
        <v>0</v>
      </c>
      <c r="K141" s="143"/>
      <c r="L141" s="28"/>
      <c r="M141" s="161" t="s">
        <v>1</v>
      </c>
      <c r="N141" s="162" t="s">
        <v>39</v>
      </c>
      <c r="O141" s="163"/>
      <c r="P141" s="164">
        <f>O141*H141</f>
        <v>0</v>
      </c>
      <c r="Q141" s="164">
        <v>0</v>
      </c>
      <c r="R141" s="164">
        <f>Q141*H141</f>
        <v>0</v>
      </c>
      <c r="S141" s="164">
        <v>0</v>
      </c>
      <c r="T141" s="165">
        <f>S141*H141</f>
        <v>0</v>
      </c>
      <c r="AR141" s="148" t="s">
        <v>132</v>
      </c>
      <c r="AT141" s="148" t="s">
        <v>128</v>
      </c>
      <c r="AU141" s="148" t="s">
        <v>133</v>
      </c>
      <c r="AY141" s="13" t="s">
        <v>126</v>
      </c>
      <c r="BE141" s="149">
        <f>IF(N141="základná",J141,0)</f>
        <v>0</v>
      </c>
      <c r="BF141" s="149">
        <f>IF(N141="znížená",J141,0)</f>
        <v>0</v>
      </c>
      <c r="BG141" s="149">
        <f>IF(N141="zákl. prenesená",J141,0)</f>
        <v>0</v>
      </c>
      <c r="BH141" s="149">
        <f>IF(N141="zníž. prenesená",J141,0)</f>
        <v>0</v>
      </c>
      <c r="BI141" s="149">
        <f>IF(N141="nulová",J141,0)</f>
        <v>0</v>
      </c>
      <c r="BJ141" s="13" t="s">
        <v>133</v>
      </c>
      <c r="BK141" s="149">
        <f>ROUND(I141*H141,2)</f>
        <v>0</v>
      </c>
      <c r="BL141" s="13" t="s">
        <v>132</v>
      </c>
      <c r="BM141" s="148" t="s">
        <v>392</v>
      </c>
    </row>
    <row r="142" spans="2:65" s="1" customFormat="1" ht="7.05" customHeight="1"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28"/>
    </row>
  </sheetData>
  <autoFilter ref="C120:K141" xr:uid="{00000000-0009-0000-0000-000002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49"/>
  <sheetViews>
    <sheetView showGridLines="0" workbookViewId="0"/>
  </sheetViews>
  <sheetFormatPr defaultRowHeight="10.199999999999999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>
      <c r="L2" s="167" t="s">
        <v>5</v>
      </c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3" t="s">
        <v>88</v>
      </c>
    </row>
    <row r="3" spans="2:46" ht="7.0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.05" customHeight="1">
      <c r="B4" s="16"/>
      <c r="D4" s="17" t="s">
        <v>95</v>
      </c>
      <c r="L4" s="16"/>
      <c r="M4" s="87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0" t="str">
        <f>'Rekapitulácia stavby'!K6</f>
        <v>Modernizácia prestupového terminálu Dopravného podniku mesta Martin, s.r.o. a Železníc Slovenskej republiky</v>
      </c>
      <c r="F7" s="211"/>
      <c r="G7" s="211"/>
      <c r="H7" s="211"/>
      <c r="L7" s="16"/>
    </row>
    <row r="8" spans="2:46" s="1" customFormat="1" ht="12" customHeight="1">
      <c r="B8" s="28"/>
      <c r="D8" s="23" t="s">
        <v>96</v>
      </c>
      <c r="L8" s="28"/>
    </row>
    <row r="9" spans="2:46" s="1" customFormat="1" ht="16.5" customHeight="1">
      <c r="B9" s="28"/>
      <c r="E9" s="200" t="s">
        <v>393</v>
      </c>
      <c r="F9" s="209"/>
      <c r="G9" s="209"/>
      <c r="H9" s="209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24</v>
      </c>
      <c r="I12" s="23" t="s">
        <v>20</v>
      </c>
      <c r="J12" s="51" t="str">
        <f>'Rekapitulácia stavby'!AN8</f>
        <v>16. 3. 2024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.05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2" t="str">
        <f>'Rekapitulácia stavby'!E14</f>
        <v>Vyplň údaj</v>
      </c>
      <c r="F18" s="182"/>
      <c r="G18" s="182"/>
      <c r="H18" s="182"/>
      <c r="I18" s="23" t="s">
        <v>25</v>
      </c>
      <c r="J18" s="24" t="str">
        <f>'Rekapitulácia stavby'!AN14</f>
        <v>Vyplň údaj</v>
      </c>
      <c r="L18" s="28"/>
    </row>
    <row r="19" spans="2:12" s="1" customFormat="1" ht="7.05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7.05" customHeight="1">
      <c r="B22" s="28"/>
      <c r="L22" s="28"/>
    </row>
    <row r="23" spans="2:12" s="1" customFormat="1" ht="12" customHeight="1">
      <c r="B23" s="28"/>
      <c r="D23" s="23" t="s">
        <v>30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>Ing. Adamčiaková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7.05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88"/>
      <c r="E27" s="186" t="s">
        <v>1</v>
      </c>
      <c r="F27" s="186"/>
      <c r="G27" s="186"/>
      <c r="H27" s="186"/>
      <c r="L27" s="88"/>
    </row>
    <row r="28" spans="2:12" s="1" customFormat="1" ht="7.05" customHeight="1">
      <c r="B28" s="28"/>
      <c r="L28" s="28"/>
    </row>
    <row r="29" spans="2:12" s="1" customFormat="1" ht="7.0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33</v>
      </c>
      <c r="J30" s="65">
        <f>ROUND(J116, 2)</f>
        <v>0</v>
      </c>
      <c r="L30" s="28"/>
    </row>
    <row r="31" spans="2:12" s="1" customFormat="1" ht="7.0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4" customHeight="1">
      <c r="B33" s="28"/>
      <c r="D33" s="54" t="s">
        <v>37</v>
      </c>
      <c r="E33" s="33" t="s">
        <v>38</v>
      </c>
      <c r="F33" s="90">
        <f>ROUND((SUM(BE116:BE148)),  2)</f>
        <v>0</v>
      </c>
      <c r="G33" s="91"/>
      <c r="H33" s="91"/>
      <c r="I33" s="92">
        <v>0.2</v>
      </c>
      <c r="J33" s="90">
        <f>ROUND(((SUM(BE116:BE148))*I33),  2)</f>
        <v>0</v>
      </c>
      <c r="L33" s="28"/>
    </row>
    <row r="34" spans="2:12" s="1" customFormat="1" ht="14.4" customHeight="1">
      <c r="B34" s="28"/>
      <c r="E34" s="33" t="s">
        <v>39</v>
      </c>
      <c r="F34" s="90">
        <f>ROUND((SUM(BF116:BF148)),  2)</f>
        <v>0</v>
      </c>
      <c r="G34" s="91"/>
      <c r="H34" s="91"/>
      <c r="I34" s="92">
        <v>0.2</v>
      </c>
      <c r="J34" s="90">
        <f>ROUND(((SUM(BF116:BF148))*I34),  2)</f>
        <v>0</v>
      </c>
      <c r="L34" s="28"/>
    </row>
    <row r="35" spans="2:12" s="1" customFormat="1" ht="14.4" hidden="1" customHeight="1">
      <c r="B35" s="28"/>
      <c r="E35" s="23" t="s">
        <v>40</v>
      </c>
      <c r="F35" s="93">
        <f>ROUND((SUM(BG116:BG148)),  2)</f>
        <v>0</v>
      </c>
      <c r="I35" s="94">
        <v>0.2</v>
      </c>
      <c r="J35" s="93">
        <f>0</f>
        <v>0</v>
      </c>
      <c r="L35" s="28"/>
    </row>
    <row r="36" spans="2:12" s="1" customFormat="1" ht="14.4" hidden="1" customHeight="1">
      <c r="B36" s="28"/>
      <c r="E36" s="23" t="s">
        <v>41</v>
      </c>
      <c r="F36" s="93">
        <f>ROUND((SUM(BH116:BH148)),  2)</f>
        <v>0</v>
      </c>
      <c r="I36" s="94">
        <v>0.2</v>
      </c>
      <c r="J36" s="93">
        <f>0</f>
        <v>0</v>
      </c>
      <c r="L36" s="28"/>
    </row>
    <row r="37" spans="2:12" s="1" customFormat="1" ht="14.4" hidden="1" customHeight="1">
      <c r="B37" s="28"/>
      <c r="E37" s="33" t="s">
        <v>42</v>
      </c>
      <c r="F37" s="90">
        <f>ROUND((SUM(BI116:BI148)),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7.05" customHeight="1">
      <c r="B38" s="28"/>
      <c r="L38" s="28"/>
    </row>
    <row r="39" spans="2:12" s="1" customFormat="1" ht="25.35" customHeight="1">
      <c r="B39" s="28"/>
      <c r="C39" s="95"/>
      <c r="D39" s="96" t="s">
        <v>43</v>
      </c>
      <c r="E39" s="56"/>
      <c r="F39" s="56"/>
      <c r="G39" s="97" t="s">
        <v>44</v>
      </c>
      <c r="H39" s="98" t="s">
        <v>45</v>
      </c>
      <c r="I39" s="56"/>
      <c r="J39" s="99">
        <f>SUM(J30:J37)</f>
        <v>0</v>
      </c>
      <c r="K39" s="100"/>
      <c r="L39" s="28"/>
    </row>
    <row r="40" spans="2:12" s="1" customFormat="1" ht="14.4" customHeight="1">
      <c r="B40" s="28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8"/>
      <c r="D61" s="42" t="s">
        <v>48</v>
      </c>
      <c r="E61" s="30"/>
      <c r="F61" s="101" t="s">
        <v>49</v>
      </c>
      <c r="G61" s="42" t="s">
        <v>48</v>
      </c>
      <c r="H61" s="30"/>
      <c r="I61" s="30"/>
      <c r="J61" s="102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8"/>
      <c r="D76" s="42" t="s">
        <v>48</v>
      </c>
      <c r="E76" s="30"/>
      <c r="F76" s="101" t="s">
        <v>49</v>
      </c>
      <c r="G76" s="42" t="s">
        <v>48</v>
      </c>
      <c r="H76" s="30"/>
      <c r="I76" s="30"/>
      <c r="J76" s="102" t="s">
        <v>49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.0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.05" customHeight="1">
      <c r="B82" s="28"/>
      <c r="C82" s="17" t="s">
        <v>98</v>
      </c>
      <c r="L82" s="28"/>
    </row>
    <row r="83" spans="2:47" s="1" customFormat="1" ht="7.05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210" t="str">
        <f>E7</f>
        <v>Modernizácia prestupového terminálu Dopravného podniku mesta Martin, s.r.o. a Železníc Slovenskej republiky</v>
      </c>
      <c r="F85" s="211"/>
      <c r="G85" s="211"/>
      <c r="H85" s="211"/>
      <c r="L85" s="28"/>
    </row>
    <row r="86" spans="2:47" s="1" customFormat="1" ht="12" customHeight="1">
      <c r="B86" s="28"/>
      <c r="C86" s="23" t="s">
        <v>96</v>
      </c>
      <c r="L86" s="28"/>
    </row>
    <row r="87" spans="2:47" s="1" customFormat="1" ht="16.5" customHeight="1">
      <c r="B87" s="28"/>
      <c r="E87" s="200" t="str">
        <f>E9</f>
        <v>SO 03 - Elektrická prípojka pre označník DPMM</v>
      </c>
      <c r="F87" s="209"/>
      <c r="G87" s="209"/>
      <c r="H87" s="209"/>
      <c r="L87" s="28"/>
    </row>
    <row r="88" spans="2:47" s="1" customFormat="1" ht="7.0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 xml:space="preserve"> </v>
      </c>
      <c r="I89" s="23" t="s">
        <v>20</v>
      </c>
      <c r="J89" s="51" t="str">
        <f>IF(J12="","",J12)</f>
        <v>16. 3. 2024</v>
      </c>
      <c r="L89" s="28"/>
    </row>
    <row r="90" spans="2:47" s="1" customFormat="1" ht="7.05" customHeight="1">
      <c r="B90" s="28"/>
      <c r="L90" s="28"/>
    </row>
    <row r="91" spans="2:47" s="1" customFormat="1" ht="15.15" customHeight="1">
      <c r="B91" s="28"/>
      <c r="C91" s="23" t="s">
        <v>22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3" t="s">
        <v>26</v>
      </c>
      <c r="F92" s="21" t="str">
        <f>IF(E18="","",E18)</f>
        <v>Vyplň údaj</v>
      </c>
      <c r="I92" s="23" t="s">
        <v>30</v>
      </c>
      <c r="J92" s="26" t="str">
        <f>E24</f>
        <v>Ing. Adamčiaková</v>
      </c>
      <c r="L92" s="28"/>
    </row>
    <row r="93" spans="2:47" s="1" customFormat="1" ht="10.199999999999999" customHeight="1">
      <c r="B93" s="28"/>
      <c r="L93" s="28"/>
    </row>
    <row r="94" spans="2:47" s="1" customFormat="1" ht="29.25" customHeight="1">
      <c r="B94" s="28"/>
      <c r="C94" s="103" t="s">
        <v>99</v>
      </c>
      <c r="D94" s="95"/>
      <c r="E94" s="95"/>
      <c r="F94" s="95"/>
      <c r="G94" s="95"/>
      <c r="H94" s="95"/>
      <c r="I94" s="95"/>
      <c r="J94" s="104" t="s">
        <v>100</v>
      </c>
      <c r="K94" s="95"/>
      <c r="L94" s="28"/>
    </row>
    <row r="95" spans="2:47" s="1" customFormat="1" ht="10.199999999999999" customHeight="1">
      <c r="B95" s="28"/>
      <c r="L95" s="28"/>
    </row>
    <row r="96" spans="2:47" s="1" customFormat="1" ht="22.8" customHeight="1">
      <c r="B96" s="28"/>
      <c r="C96" s="105" t="s">
        <v>101</v>
      </c>
      <c r="J96" s="65">
        <f>J116</f>
        <v>0</v>
      </c>
      <c r="L96" s="28"/>
      <c r="AU96" s="13" t="s">
        <v>102</v>
      </c>
    </row>
    <row r="97" spans="2:12" s="1" customFormat="1" ht="21.75" customHeight="1">
      <c r="B97" s="28"/>
      <c r="L97" s="28"/>
    </row>
    <row r="98" spans="2:12" s="1" customFormat="1" ht="7.05" customHeight="1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28"/>
    </row>
    <row r="102" spans="2:12" s="1" customFormat="1" ht="7.05" customHeight="1"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28"/>
    </row>
    <row r="103" spans="2:12" s="1" customFormat="1" ht="25.05" customHeight="1">
      <c r="B103" s="28"/>
      <c r="C103" s="17" t="s">
        <v>112</v>
      </c>
      <c r="L103" s="28"/>
    </row>
    <row r="104" spans="2:12" s="1" customFormat="1" ht="7.05" customHeight="1">
      <c r="B104" s="28"/>
      <c r="L104" s="28"/>
    </row>
    <row r="105" spans="2:12" s="1" customFormat="1" ht="12" customHeight="1">
      <c r="B105" s="28"/>
      <c r="C105" s="23" t="s">
        <v>15</v>
      </c>
      <c r="L105" s="28"/>
    </row>
    <row r="106" spans="2:12" s="1" customFormat="1" ht="26.25" customHeight="1">
      <c r="B106" s="28"/>
      <c r="E106" s="210" t="str">
        <f>E7</f>
        <v>Modernizácia prestupového terminálu Dopravného podniku mesta Martin, s.r.o. a Železníc Slovenskej republiky</v>
      </c>
      <c r="F106" s="211"/>
      <c r="G106" s="211"/>
      <c r="H106" s="211"/>
      <c r="L106" s="28"/>
    </row>
    <row r="107" spans="2:12" s="1" customFormat="1" ht="12" customHeight="1">
      <c r="B107" s="28"/>
      <c r="C107" s="23" t="s">
        <v>96</v>
      </c>
      <c r="L107" s="28"/>
    </row>
    <row r="108" spans="2:12" s="1" customFormat="1" ht="16.5" customHeight="1">
      <c r="B108" s="28"/>
      <c r="E108" s="200" t="str">
        <f>E9</f>
        <v>SO 03 - Elektrická prípojka pre označník DPMM</v>
      </c>
      <c r="F108" s="209"/>
      <c r="G108" s="209"/>
      <c r="H108" s="209"/>
      <c r="L108" s="28"/>
    </row>
    <row r="109" spans="2:12" s="1" customFormat="1" ht="7.05" customHeight="1">
      <c r="B109" s="28"/>
      <c r="L109" s="28"/>
    </row>
    <row r="110" spans="2:12" s="1" customFormat="1" ht="12" customHeight="1">
      <c r="B110" s="28"/>
      <c r="C110" s="23" t="s">
        <v>18</v>
      </c>
      <c r="F110" s="21" t="str">
        <f>F12</f>
        <v xml:space="preserve"> </v>
      </c>
      <c r="I110" s="23" t="s">
        <v>20</v>
      </c>
      <c r="J110" s="51" t="str">
        <f>IF(J12="","",J12)</f>
        <v>16. 3. 2024</v>
      </c>
      <c r="L110" s="28"/>
    </row>
    <row r="111" spans="2:12" s="1" customFormat="1" ht="7.05" customHeight="1">
      <c r="B111" s="28"/>
      <c r="L111" s="28"/>
    </row>
    <row r="112" spans="2:12" s="1" customFormat="1" ht="15.15" customHeight="1">
      <c r="B112" s="28"/>
      <c r="C112" s="23" t="s">
        <v>22</v>
      </c>
      <c r="F112" s="21" t="str">
        <f>E15</f>
        <v xml:space="preserve"> </v>
      </c>
      <c r="I112" s="23" t="s">
        <v>28</v>
      </c>
      <c r="J112" s="26" t="str">
        <f>E21</f>
        <v xml:space="preserve"> </v>
      </c>
      <c r="L112" s="28"/>
    </row>
    <row r="113" spans="2:65" s="1" customFormat="1" ht="15.15" customHeight="1">
      <c r="B113" s="28"/>
      <c r="C113" s="23" t="s">
        <v>26</v>
      </c>
      <c r="F113" s="21" t="str">
        <f>IF(E18="","",E18)</f>
        <v>Vyplň údaj</v>
      </c>
      <c r="I113" s="23" t="s">
        <v>30</v>
      </c>
      <c r="J113" s="26" t="str">
        <f>E24</f>
        <v>Ing. Adamčiaková</v>
      </c>
      <c r="L113" s="28"/>
    </row>
    <row r="114" spans="2:65" s="1" customFormat="1" ht="10.199999999999999" customHeight="1">
      <c r="B114" s="28"/>
      <c r="L114" s="28"/>
    </row>
    <row r="115" spans="2:65" s="10" customFormat="1" ht="29.25" customHeight="1">
      <c r="B115" s="114"/>
      <c r="C115" s="115" t="s">
        <v>113</v>
      </c>
      <c r="D115" s="116" t="s">
        <v>58</v>
      </c>
      <c r="E115" s="116" t="s">
        <v>54</v>
      </c>
      <c r="F115" s="116" t="s">
        <v>55</v>
      </c>
      <c r="G115" s="116" t="s">
        <v>114</v>
      </c>
      <c r="H115" s="116" t="s">
        <v>115</v>
      </c>
      <c r="I115" s="116" t="s">
        <v>116</v>
      </c>
      <c r="J115" s="117" t="s">
        <v>100</v>
      </c>
      <c r="K115" s="118" t="s">
        <v>117</v>
      </c>
      <c r="L115" s="114"/>
      <c r="M115" s="58" t="s">
        <v>1</v>
      </c>
      <c r="N115" s="59" t="s">
        <v>37</v>
      </c>
      <c r="O115" s="59" t="s">
        <v>118</v>
      </c>
      <c r="P115" s="59" t="s">
        <v>119</v>
      </c>
      <c r="Q115" s="59" t="s">
        <v>120</v>
      </c>
      <c r="R115" s="59" t="s">
        <v>121</v>
      </c>
      <c r="S115" s="59" t="s">
        <v>122</v>
      </c>
      <c r="T115" s="60" t="s">
        <v>123</v>
      </c>
    </row>
    <row r="116" spans="2:65" s="1" customFormat="1" ht="22.8" customHeight="1">
      <c r="B116" s="28"/>
      <c r="C116" s="63" t="s">
        <v>101</v>
      </c>
      <c r="J116" s="119">
        <f>BK116</f>
        <v>0</v>
      </c>
      <c r="L116" s="28"/>
      <c r="M116" s="61"/>
      <c r="N116" s="52"/>
      <c r="O116" s="52"/>
      <c r="P116" s="120">
        <f>SUM(P117:P148)</f>
        <v>0</v>
      </c>
      <c r="Q116" s="52"/>
      <c r="R116" s="120">
        <f>SUM(R117:R148)</f>
        <v>0</v>
      </c>
      <c r="S116" s="52"/>
      <c r="T116" s="121">
        <f>SUM(T117:T148)</f>
        <v>0</v>
      </c>
      <c r="AT116" s="13" t="s">
        <v>72</v>
      </c>
      <c r="AU116" s="13" t="s">
        <v>102</v>
      </c>
      <c r="BK116" s="122">
        <f>SUM(BK117:BK148)</f>
        <v>0</v>
      </c>
    </row>
    <row r="117" spans="2:65" s="1" customFormat="1" ht="16.5" customHeight="1">
      <c r="B117" s="135"/>
      <c r="C117" s="136" t="s">
        <v>81</v>
      </c>
      <c r="D117" s="136" t="s">
        <v>128</v>
      </c>
      <c r="E117" s="137" t="s">
        <v>394</v>
      </c>
      <c r="F117" s="138" t="s">
        <v>395</v>
      </c>
      <c r="G117" s="139" t="s">
        <v>396</v>
      </c>
      <c r="H117" s="140">
        <v>1</v>
      </c>
      <c r="I117" s="141"/>
      <c r="J117" s="142">
        <f t="shared" ref="J117:J148" si="0">ROUND(I117*H117,2)</f>
        <v>0</v>
      </c>
      <c r="K117" s="143"/>
      <c r="L117" s="28"/>
      <c r="M117" s="144" t="s">
        <v>1</v>
      </c>
      <c r="N117" s="145" t="s">
        <v>39</v>
      </c>
      <c r="P117" s="146">
        <f t="shared" ref="P117:P148" si="1">O117*H117</f>
        <v>0</v>
      </c>
      <c r="Q117" s="146">
        <v>0</v>
      </c>
      <c r="R117" s="146">
        <f t="shared" ref="R117:R148" si="2">Q117*H117</f>
        <v>0</v>
      </c>
      <c r="S117" s="146">
        <v>0</v>
      </c>
      <c r="T117" s="147">
        <f t="shared" ref="T117:T148" si="3">S117*H117</f>
        <v>0</v>
      </c>
      <c r="AR117" s="148" t="s">
        <v>132</v>
      </c>
      <c r="AT117" s="148" t="s">
        <v>128</v>
      </c>
      <c r="AU117" s="148" t="s">
        <v>73</v>
      </c>
      <c r="AY117" s="13" t="s">
        <v>126</v>
      </c>
      <c r="BE117" s="149">
        <f t="shared" ref="BE117:BE148" si="4">IF(N117="základná",J117,0)</f>
        <v>0</v>
      </c>
      <c r="BF117" s="149">
        <f t="shared" ref="BF117:BF148" si="5">IF(N117="znížená",J117,0)</f>
        <v>0</v>
      </c>
      <c r="BG117" s="149">
        <f t="shared" ref="BG117:BG148" si="6">IF(N117="zákl. prenesená",J117,0)</f>
        <v>0</v>
      </c>
      <c r="BH117" s="149">
        <f t="shared" ref="BH117:BH148" si="7">IF(N117="zníž. prenesená",J117,0)</f>
        <v>0</v>
      </c>
      <c r="BI117" s="149">
        <f t="shared" ref="BI117:BI148" si="8">IF(N117="nulová",J117,0)</f>
        <v>0</v>
      </c>
      <c r="BJ117" s="13" t="s">
        <v>133</v>
      </c>
      <c r="BK117" s="149">
        <f t="shared" ref="BK117:BK148" si="9">ROUND(I117*H117,2)</f>
        <v>0</v>
      </c>
      <c r="BL117" s="13" t="s">
        <v>132</v>
      </c>
      <c r="BM117" s="148" t="s">
        <v>133</v>
      </c>
    </row>
    <row r="118" spans="2:65" s="1" customFormat="1" ht="16.5" customHeight="1">
      <c r="B118" s="135"/>
      <c r="C118" s="136" t="s">
        <v>133</v>
      </c>
      <c r="D118" s="136" t="s">
        <v>128</v>
      </c>
      <c r="E118" s="137" t="s">
        <v>397</v>
      </c>
      <c r="F118" s="138" t="s">
        <v>398</v>
      </c>
      <c r="G118" s="139" t="s">
        <v>396</v>
      </c>
      <c r="H118" s="140">
        <v>1</v>
      </c>
      <c r="I118" s="141"/>
      <c r="J118" s="142">
        <f t="shared" si="0"/>
        <v>0</v>
      </c>
      <c r="K118" s="143"/>
      <c r="L118" s="28"/>
      <c r="M118" s="144" t="s">
        <v>1</v>
      </c>
      <c r="N118" s="145" t="s">
        <v>39</v>
      </c>
      <c r="P118" s="146">
        <f t="shared" si="1"/>
        <v>0</v>
      </c>
      <c r="Q118" s="146">
        <v>0</v>
      </c>
      <c r="R118" s="146">
        <f t="shared" si="2"/>
        <v>0</v>
      </c>
      <c r="S118" s="146">
        <v>0</v>
      </c>
      <c r="T118" s="147">
        <f t="shared" si="3"/>
        <v>0</v>
      </c>
      <c r="AR118" s="148" t="s">
        <v>132</v>
      </c>
      <c r="AT118" s="148" t="s">
        <v>128</v>
      </c>
      <c r="AU118" s="148" t="s">
        <v>73</v>
      </c>
      <c r="AY118" s="13" t="s">
        <v>126</v>
      </c>
      <c r="BE118" s="149">
        <f t="shared" si="4"/>
        <v>0</v>
      </c>
      <c r="BF118" s="149">
        <f t="shared" si="5"/>
        <v>0</v>
      </c>
      <c r="BG118" s="149">
        <f t="shared" si="6"/>
        <v>0</v>
      </c>
      <c r="BH118" s="149">
        <f t="shared" si="7"/>
        <v>0</v>
      </c>
      <c r="BI118" s="149">
        <f t="shared" si="8"/>
        <v>0</v>
      </c>
      <c r="BJ118" s="13" t="s">
        <v>133</v>
      </c>
      <c r="BK118" s="149">
        <f t="shared" si="9"/>
        <v>0</v>
      </c>
      <c r="BL118" s="13" t="s">
        <v>132</v>
      </c>
      <c r="BM118" s="148" t="s">
        <v>132</v>
      </c>
    </row>
    <row r="119" spans="2:65" s="1" customFormat="1" ht="16.5" customHeight="1">
      <c r="B119" s="135"/>
      <c r="C119" s="136" t="s">
        <v>142</v>
      </c>
      <c r="D119" s="136" t="s">
        <v>128</v>
      </c>
      <c r="E119" s="137" t="s">
        <v>399</v>
      </c>
      <c r="F119" s="138" t="s">
        <v>400</v>
      </c>
      <c r="G119" s="139" t="s">
        <v>396</v>
      </c>
      <c r="H119" s="140">
        <v>1</v>
      </c>
      <c r="I119" s="141"/>
      <c r="J119" s="142">
        <f t="shared" si="0"/>
        <v>0</v>
      </c>
      <c r="K119" s="143"/>
      <c r="L119" s="28"/>
      <c r="M119" s="144" t="s">
        <v>1</v>
      </c>
      <c r="N119" s="145" t="s">
        <v>39</v>
      </c>
      <c r="P119" s="146">
        <f t="shared" si="1"/>
        <v>0</v>
      </c>
      <c r="Q119" s="146">
        <v>0</v>
      </c>
      <c r="R119" s="146">
        <f t="shared" si="2"/>
        <v>0</v>
      </c>
      <c r="S119" s="146">
        <v>0</v>
      </c>
      <c r="T119" s="147">
        <f t="shared" si="3"/>
        <v>0</v>
      </c>
      <c r="AR119" s="148" t="s">
        <v>132</v>
      </c>
      <c r="AT119" s="148" t="s">
        <v>128</v>
      </c>
      <c r="AU119" s="148" t="s">
        <v>73</v>
      </c>
      <c r="AY119" s="13" t="s">
        <v>126</v>
      </c>
      <c r="BE119" s="149">
        <f t="shared" si="4"/>
        <v>0</v>
      </c>
      <c r="BF119" s="149">
        <f t="shared" si="5"/>
        <v>0</v>
      </c>
      <c r="BG119" s="149">
        <f t="shared" si="6"/>
        <v>0</v>
      </c>
      <c r="BH119" s="149">
        <f t="shared" si="7"/>
        <v>0</v>
      </c>
      <c r="BI119" s="149">
        <f t="shared" si="8"/>
        <v>0</v>
      </c>
      <c r="BJ119" s="13" t="s">
        <v>133</v>
      </c>
      <c r="BK119" s="149">
        <f t="shared" si="9"/>
        <v>0</v>
      </c>
      <c r="BL119" s="13" t="s">
        <v>132</v>
      </c>
      <c r="BM119" s="148" t="s">
        <v>155</v>
      </c>
    </row>
    <row r="120" spans="2:65" s="1" customFormat="1" ht="16.5" customHeight="1">
      <c r="B120" s="135"/>
      <c r="C120" s="136" t="s">
        <v>132</v>
      </c>
      <c r="D120" s="136" t="s">
        <v>128</v>
      </c>
      <c r="E120" s="137" t="s">
        <v>401</v>
      </c>
      <c r="F120" s="138" t="s">
        <v>402</v>
      </c>
      <c r="G120" s="139" t="s">
        <v>396</v>
      </c>
      <c r="H120" s="140">
        <v>1</v>
      </c>
      <c r="I120" s="141"/>
      <c r="J120" s="142">
        <f t="shared" si="0"/>
        <v>0</v>
      </c>
      <c r="K120" s="143"/>
      <c r="L120" s="28"/>
      <c r="M120" s="144" t="s">
        <v>1</v>
      </c>
      <c r="N120" s="145" t="s">
        <v>39</v>
      </c>
      <c r="P120" s="146">
        <f t="shared" si="1"/>
        <v>0</v>
      </c>
      <c r="Q120" s="146">
        <v>0</v>
      </c>
      <c r="R120" s="146">
        <f t="shared" si="2"/>
        <v>0</v>
      </c>
      <c r="S120" s="146">
        <v>0</v>
      </c>
      <c r="T120" s="147">
        <f t="shared" si="3"/>
        <v>0</v>
      </c>
      <c r="AR120" s="148" t="s">
        <v>132</v>
      </c>
      <c r="AT120" s="148" t="s">
        <v>128</v>
      </c>
      <c r="AU120" s="148" t="s">
        <v>73</v>
      </c>
      <c r="AY120" s="13" t="s">
        <v>126</v>
      </c>
      <c r="BE120" s="149">
        <f t="shared" si="4"/>
        <v>0</v>
      </c>
      <c r="BF120" s="149">
        <f t="shared" si="5"/>
        <v>0</v>
      </c>
      <c r="BG120" s="149">
        <f t="shared" si="6"/>
        <v>0</v>
      </c>
      <c r="BH120" s="149">
        <f t="shared" si="7"/>
        <v>0</v>
      </c>
      <c r="BI120" s="149">
        <f t="shared" si="8"/>
        <v>0</v>
      </c>
      <c r="BJ120" s="13" t="s">
        <v>133</v>
      </c>
      <c r="BK120" s="149">
        <f t="shared" si="9"/>
        <v>0</v>
      </c>
      <c r="BL120" s="13" t="s">
        <v>132</v>
      </c>
      <c r="BM120" s="148" t="s">
        <v>163</v>
      </c>
    </row>
    <row r="121" spans="2:65" s="1" customFormat="1" ht="24.15" customHeight="1">
      <c r="B121" s="135"/>
      <c r="C121" s="136" t="s">
        <v>150</v>
      </c>
      <c r="D121" s="136" t="s">
        <v>128</v>
      </c>
      <c r="E121" s="137" t="s">
        <v>403</v>
      </c>
      <c r="F121" s="138" t="s">
        <v>404</v>
      </c>
      <c r="G121" s="139" t="s">
        <v>396</v>
      </c>
      <c r="H121" s="140">
        <v>1</v>
      </c>
      <c r="I121" s="141"/>
      <c r="J121" s="142">
        <f t="shared" si="0"/>
        <v>0</v>
      </c>
      <c r="K121" s="143"/>
      <c r="L121" s="28"/>
      <c r="M121" s="144" t="s">
        <v>1</v>
      </c>
      <c r="N121" s="145" t="s">
        <v>39</v>
      </c>
      <c r="P121" s="146">
        <f t="shared" si="1"/>
        <v>0</v>
      </c>
      <c r="Q121" s="146">
        <v>0</v>
      </c>
      <c r="R121" s="146">
        <f t="shared" si="2"/>
        <v>0</v>
      </c>
      <c r="S121" s="146">
        <v>0</v>
      </c>
      <c r="T121" s="147">
        <f t="shared" si="3"/>
        <v>0</v>
      </c>
      <c r="AR121" s="148" t="s">
        <v>132</v>
      </c>
      <c r="AT121" s="148" t="s">
        <v>128</v>
      </c>
      <c r="AU121" s="148" t="s">
        <v>73</v>
      </c>
      <c r="AY121" s="13" t="s">
        <v>126</v>
      </c>
      <c r="BE121" s="149">
        <f t="shared" si="4"/>
        <v>0</v>
      </c>
      <c r="BF121" s="149">
        <f t="shared" si="5"/>
        <v>0</v>
      </c>
      <c r="BG121" s="149">
        <f t="shared" si="6"/>
        <v>0</v>
      </c>
      <c r="BH121" s="149">
        <f t="shared" si="7"/>
        <v>0</v>
      </c>
      <c r="BI121" s="149">
        <f t="shared" si="8"/>
        <v>0</v>
      </c>
      <c r="BJ121" s="13" t="s">
        <v>133</v>
      </c>
      <c r="BK121" s="149">
        <f t="shared" si="9"/>
        <v>0</v>
      </c>
      <c r="BL121" s="13" t="s">
        <v>132</v>
      </c>
      <c r="BM121" s="148" t="s">
        <v>171</v>
      </c>
    </row>
    <row r="122" spans="2:65" s="1" customFormat="1" ht="24.15" customHeight="1">
      <c r="B122" s="135"/>
      <c r="C122" s="136" t="s">
        <v>155</v>
      </c>
      <c r="D122" s="136" t="s">
        <v>128</v>
      </c>
      <c r="E122" s="137" t="s">
        <v>405</v>
      </c>
      <c r="F122" s="138" t="s">
        <v>406</v>
      </c>
      <c r="G122" s="139" t="s">
        <v>396</v>
      </c>
      <c r="H122" s="140">
        <v>2</v>
      </c>
      <c r="I122" s="141"/>
      <c r="J122" s="142">
        <f t="shared" si="0"/>
        <v>0</v>
      </c>
      <c r="K122" s="143"/>
      <c r="L122" s="28"/>
      <c r="M122" s="144" t="s">
        <v>1</v>
      </c>
      <c r="N122" s="145" t="s">
        <v>39</v>
      </c>
      <c r="P122" s="146">
        <f t="shared" si="1"/>
        <v>0</v>
      </c>
      <c r="Q122" s="146">
        <v>0</v>
      </c>
      <c r="R122" s="146">
        <f t="shared" si="2"/>
        <v>0</v>
      </c>
      <c r="S122" s="146">
        <v>0</v>
      </c>
      <c r="T122" s="147">
        <f t="shared" si="3"/>
        <v>0</v>
      </c>
      <c r="AR122" s="148" t="s">
        <v>132</v>
      </c>
      <c r="AT122" s="148" t="s">
        <v>128</v>
      </c>
      <c r="AU122" s="148" t="s">
        <v>73</v>
      </c>
      <c r="AY122" s="13" t="s">
        <v>126</v>
      </c>
      <c r="BE122" s="149">
        <f t="shared" si="4"/>
        <v>0</v>
      </c>
      <c r="BF122" s="149">
        <f t="shared" si="5"/>
        <v>0</v>
      </c>
      <c r="BG122" s="149">
        <f t="shared" si="6"/>
        <v>0</v>
      </c>
      <c r="BH122" s="149">
        <f t="shared" si="7"/>
        <v>0</v>
      </c>
      <c r="BI122" s="149">
        <f t="shared" si="8"/>
        <v>0</v>
      </c>
      <c r="BJ122" s="13" t="s">
        <v>133</v>
      </c>
      <c r="BK122" s="149">
        <f t="shared" si="9"/>
        <v>0</v>
      </c>
      <c r="BL122" s="13" t="s">
        <v>132</v>
      </c>
      <c r="BM122" s="148" t="s">
        <v>180</v>
      </c>
    </row>
    <row r="123" spans="2:65" s="1" customFormat="1" ht="24.15" customHeight="1">
      <c r="B123" s="135"/>
      <c r="C123" s="136" t="s">
        <v>159</v>
      </c>
      <c r="D123" s="136" t="s">
        <v>128</v>
      </c>
      <c r="E123" s="137" t="s">
        <v>407</v>
      </c>
      <c r="F123" s="138" t="s">
        <v>408</v>
      </c>
      <c r="G123" s="139" t="s">
        <v>396</v>
      </c>
      <c r="H123" s="140">
        <v>1</v>
      </c>
      <c r="I123" s="141"/>
      <c r="J123" s="142">
        <f t="shared" si="0"/>
        <v>0</v>
      </c>
      <c r="K123" s="143"/>
      <c r="L123" s="28"/>
      <c r="M123" s="144" t="s">
        <v>1</v>
      </c>
      <c r="N123" s="145" t="s">
        <v>39</v>
      </c>
      <c r="P123" s="146">
        <f t="shared" si="1"/>
        <v>0</v>
      </c>
      <c r="Q123" s="146">
        <v>0</v>
      </c>
      <c r="R123" s="146">
        <f t="shared" si="2"/>
        <v>0</v>
      </c>
      <c r="S123" s="146">
        <v>0</v>
      </c>
      <c r="T123" s="147">
        <f t="shared" si="3"/>
        <v>0</v>
      </c>
      <c r="AR123" s="148" t="s">
        <v>132</v>
      </c>
      <c r="AT123" s="148" t="s">
        <v>128</v>
      </c>
      <c r="AU123" s="148" t="s">
        <v>73</v>
      </c>
      <c r="AY123" s="13" t="s">
        <v>126</v>
      </c>
      <c r="BE123" s="149">
        <f t="shared" si="4"/>
        <v>0</v>
      </c>
      <c r="BF123" s="149">
        <f t="shared" si="5"/>
        <v>0</v>
      </c>
      <c r="BG123" s="149">
        <f t="shared" si="6"/>
        <v>0</v>
      </c>
      <c r="BH123" s="149">
        <f t="shared" si="7"/>
        <v>0</v>
      </c>
      <c r="BI123" s="149">
        <f t="shared" si="8"/>
        <v>0</v>
      </c>
      <c r="BJ123" s="13" t="s">
        <v>133</v>
      </c>
      <c r="BK123" s="149">
        <f t="shared" si="9"/>
        <v>0</v>
      </c>
      <c r="BL123" s="13" t="s">
        <v>132</v>
      </c>
      <c r="BM123" s="148" t="s">
        <v>191</v>
      </c>
    </row>
    <row r="124" spans="2:65" s="1" customFormat="1" ht="16.5" customHeight="1">
      <c r="B124" s="135"/>
      <c r="C124" s="136" t="s">
        <v>163</v>
      </c>
      <c r="D124" s="136" t="s">
        <v>128</v>
      </c>
      <c r="E124" s="137" t="s">
        <v>409</v>
      </c>
      <c r="F124" s="138" t="s">
        <v>410</v>
      </c>
      <c r="G124" s="139" t="s">
        <v>181</v>
      </c>
      <c r="H124" s="140">
        <v>2</v>
      </c>
      <c r="I124" s="141"/>
      <c r="J124" s="142">
        <f t="shared" si="0"/>
        <v>0</v>
      </c>
      <c r="K124" s="143"/>
      <c r="L124" s="28"/>
      <c r="M124" s="144" t="s">
        <v>1</v>
      </c>
      <c r="N124" s="145" t="s">
        <v>39</v>
      </c>
      <c r="P124" s="146">
        <f t="shared" si="1"/>
        <v>0</v>
      </c>
      <c r="Q124" s="146">
        <v>0</v>
      </c>
      <c r="R124" s="146">
        <f t="shared" si="2"/>
        <v>0</v>
      </c>
      <c r="S124" s="146">
        <v>0</v>
      </c>
      <c r="T124" s="147">
        <f t="shared" si="3"/>
        <v>0</v>
      </c>
      <c r="AR124" s="148" t="s">
        <v>132</v>
      </c>
      <c r="AT124" s="148" t="s">
        <v>128</v>
      </c>
      <c r="AU124" s="148" t="s">
        <v>73</v>
      </c>
      <c r="AY124" s="13" t="s">
        <v>126</v>
      </c>
      <c r="BE124" s="149">
        <f t="shared" si="4"/>
        <v>0</v>
      </c>
      <c r="BF124" s="149">
        <f t="shared" si="5"/>
        <v>0</v>
      </c>
      <c r="BG124" s="149">
        <f t="shared" si="6"/>
        <v>0</v>
      </c>
      <c r="BH124" s="149">
        <f t="shared" si="7"/>
        <v>0</v>
      </c>
      <c r="BI124" s="149">
        <f t="shared" si="8"/>
        <v>0</v>
      </c>
      <c r="BJ124" s="13" t="s">
        <v>133</v>
      </c>
      <c r="BK124" s="149">
        <f t="shared" si="9"/>
        <v>0</v>
      </c>
      <c r="BL124" s="13" t="s">
        <v>132</v>
      </c>
      <c r="BM124" s="148" t="s">
        <v>200</v>
      </c>
    </row>
    <row r="125" spans="2:65" s="1" customFormat="1" ht="16.5" customHeight="1">
      <c r="B125" s="135"/>
      <c r="C125" s="136" t="s">
        <v>167</v>
      </c>
      <c r="D125" s="136" t="s">
        <v>128</v>
      </c>
      <c r="E125" s="137" t="s">
        <v>411</v>
      </c>
      <c r="F125" s="138" t="s">
        <v>412</v>
      </c>
      <c r="G125" s="139" t="s">
        <v>181</v>
      </c>
      <c r="H125" s="140">
        <v>65</v>
      </c>
      <c r="I125" s="141"/>
      <c r="J125" s="142">
        <f t="shared" si="0"/>
        <v>0</v>
      </c>
      <c r="K125" s="143"/>
      <c r="L125" s="28"/>
      <c r="M125" s="144" t="s">
        <v>1</v>
      </c>
      <c r="N125" s="145" t="s">
        <v>39</v>
      </c>
      <c r="P125" s="146">
        <f t="shared" si="1"/>
        <v>0</v>
      </c>
      <c r="Q125" s="146">
        <v>0</v>
      </c>
      <c r="R125" s="146">
        <f t="shared" si="2"/>
        <v>0</v>
      </c>
      <c r="S125" s="146">
        <v>0</v>
      </c>
      <c r="T125" s="147">
        <f t="shared" si="3"/>
        <v>0</v>
      </c>
      <c r="AR125" s="148" t="s">
        <v>132</v>
      </c>
      <c r="AT125" s="148" t="s">
        <v>128</v>
      </c>
      <c r="AU125" s="148" t="s">
        <v>73</v>
      </c>
      <c r="AY125" s="13" t="s">
        <v>126</v>
      </c>
      <c r="BE125" s="149">
        <f t="shared" si="4"/>
        <v>0</v>
      </c>
      <c r="BF125" s="149">
        <f t="shared" si="5"/>
        <v>0</v>
      </c>
      <c r="BG125" s="149">
        <f t="shared" si="6"/>
        <v>0</v>
      </c>
      <c r="BH125" s="149">
        <f t="shared" si="7"/>
        <v>0</v>
      </c>
      <c r="BI125" s="149">
        <f t="shared" si="8"/>
        <v>0</v>
      </c>
      <c r="BJ125" s="13" t="s">
        <v>133</v>
      </c>
      <c r="BK125" s="149">
        <f t="shared" si="9"/>
        <v>0</v>
      </c>
      <c r="BL125" s="13" t="s">
        <v>132</v>
      </c>
      <c r="BM125" s="148" t="s">
        <v>208</v>
      </c>
    </row>
    <row r="126" spans="2:65" s="1" customFormat="1" ht="16.5" customHeight="1">
      <c r="B126" s="135"/>
      <c r="C126" s="136" t="s">
        <v>171</v>
      </c>
      <c r="D126" s="136" t="s">
        <v>128</v>
      </c>
      <c r="E126" s="137" t="s">
        <v>413</v>
      </c>
      <c r="F126" s="138" t="s">
        <v>414</v>
      </c>
      <c r="G126" s="139" t="s">
        <v>181</v>
      </c>
      <c r="H126" s="140">
        <v>7</v>
      </c>
      <c r="I126" s="141"/>
      <c r="J126" s="142">
        <f t="shared" si="0"/>
        <v>0</v>
      </c>
      <c r="K126" s="143"/>
      <c r="L126" s="28"/>
      <c r="M126" s="144" t="s">
        <v>1</v>
      </c>
      <c r="N126" s="145" t="s">
        <v>39</v>
      </c>
      <c r="P126" s="146">
        <f t="shared" si="1"/>
        <v>0</v>
      </c>
      <c r="Q126" s="146">
        <v>0</v>
      </c>
      <c r="R126" s="146">
        <f t="shared" si="2"/>
        <v>0</v>
      </c>
      <c r="S126" s="146">
        <v>0</v>
      </c>
      <c r="T126" s="147">
        <f t="shared" si="3"/>
        <v>0</v>
      </c>
      <c r="AR126" s="148" t="s">
        <v>132</v>
      </c>
      <c r="AT126" s="148" t="s">
        <v>128</v>
      </c>
      <c r="AU126" s="148" t="s">
        <v>73</v>
      </c>
      <c r="AY126" s="13" t="s">
        <v>126</v>
      </c>
      <c r="BE126" s="149">
        <f t="shared" si="4"/>
        <v>0</v>
      </c>
      <c r="BF126" s="149">
        <f t="shared" si="5"/>
        <v>0</v>
      </c>
      <c r="BG126" s="149">
        <f t="shared" si="6"/>
        <v>0</v>
      </c>
      <c r="BH126" s="149">
        <f t="shared" si="7"/>
        <v>0</v>
      </c>
      <c r="BI126" s="149">
        <f t="shared" si="8"/>
        <v>0</v>
      </c>
      <c r="BJ126" s="13" t="s">
        <v>133</v>
      </c>
      <c r="BK126" s="149">
        <f t="shared" si="9"/>
        <v>0</v>
      </c>
      <c r="BL126" s="13" t="s">
        <v>132</v>
      </c>
      <c r="BM126" s="148" t="s">
        <v>7</v>
      </c>
    </row>
    <row r="127" spans="2:65" s="1" customFormat="1" ht="16.5" customHeight="1">
      <c r="B127" s="135"/>
      <c r="C127" s="136" t="s">
        <v>176</v>
      </c>
      <c r="D127" s="136" t="s">
        <v>128</v>
      </c>
      <c r="E127" s="137" t="s">
        <v>415</v>
      </c>
      <c r="F127" s="138" t="s">
        <v>416</v>
      </c>
      <c r="G127" s="139" t="s">
        <v>396</v>
      </c>
      <c r="H127" s="140">
        <v>1</v>
      </c>
      <c r="I127" s="141"/>
      <c r="J127" s="142">
        <f t="shared" si="0"/>
        <v>0</v>
      </c>
      <c r="K127" s="143"/>
      <c r="L127" s="28"/>
      <c r="M127" s="144" t="s">
        <v>1</v>
      </c>
      <c r="N127" s="145" t="s">
        <v>39</v>
      </c>
      <c r="P127" s="146">
        <f t="shared" si="1"/>
        <v>0</v>
      </c>
      <c r="Q127" s="146">
        <v>0</v>
      </c>
      <c r="R127" s="146">
        <f t="shared" si="2"/>
        <v>0</v>
      </c>
      <c r="S127" s="146">
        <v>0</v>
      </c>
      <c r="T127" s="147">
        <f t="shared" si="3"/>
        <v>0</v>
      </c>
      <c r="AR127" s="148" t="s">
        <v>132</v>
      </c>
      <c r="AT127" s="148" t="s">
        <v>128</v>
      </c>
      <c r="AU127" s="148" t="s">
        <v>73</v>
      </c>
      <c r="AY127" s="13" t="s">
        <v>126</v>
      </c>
      <c r="BE127" s="149">
        <f t="shared" si="4"/>
        <v>0</v>
      </c>
      <c r="BF127" s="149">
        <f t="shared" si="5"/>
        <v>0</v>
      </c>
      <c r="BG127" s="149">
        <f t="shared" si="6"/>
        <v>0</v>
      </c>
      <c r="BH127" s="149">
        <f t="shared" si="7"/>
        <v>0</v>
      </c>
      <c r="BI127" s="149">
        <f t="shared" si="8"/>
        <v>0</v>
      </c>
      <c r="BJ127" s="13" t="s">
        <v>133</v>
      </c>
      <c r="BK127" s="149">
        <f t="shared" si="9"/>
        <v>0</v>
      </c>
      <c r="BL127" s="13" t="s">
        <v>132</v>
      </c>
      <c r="BM127" s="148" t="s">
        <v>223</v>
      </c>
    </row>
    <row r="128" spans="2:65" s="1" customFormat="1" ht="16.5" customHeight="1">
      <c r="B128" s="135"/>
      <c r="C128" s="136" t="s">
        <v>180</v>
      </c>
      <c r="D128" s="136" t="s">
        <v>128</v>
      </c>
      <c r="E128" s="137" t="s">
        <v>417</v>
      </c>
      <c r="F128" s="138" t="s">
        <v>418</v>
      </c>
      <c r="G128" s="139" t="s">
        <v>181</v>
      </c>
      <c r="H128" s="140">
        <v>1</v>
      </c>
      <c r="I128" s="141"/>
      <c r="J128" s="142">
        <f t="shared" si="0"/>
        <v>0</v>
      </c>
      <c r="K128" s="143"/>
      <c r="L128" s="28"/>
      <c r="M128" s="144" t="s">
        <v>1</v>
      </c>
      <c r="N128" s="145" t="s">
        <v>39</v>
      </c>
      <c r="P128" s="146">
        <f t="shared" si="1"/>
        <v>0</v>
      </c>
      <c r="Q128" s="146">
        <v>0</v>
      </c>
      <c r="R128" s="146">
        <f t="shared" si="2"/>
        <v>0</v>
      </c>
      <c r="S128" s="146">
        <v>0</v>
      </c>
      <c r="T128" s="147">
        <f t="shared" si="3"/>
        <v>0</v>
      </c>
      <c r="AR128" s="148" t="s">
        <v>132</v>
      </c>
      <c r="AT128" s="148" t="s">
        <v>128</v>
      </c>
      <c r="AU128" s="148" t="s">
        <v>73</v>
      </c>
      <c r="AY128" s="13" t="s">
        <v>126</v>
      </c>
      <c r="BE128" s="149">
        <f t="shared" si="4"/>
        <v>0</v>
      </c>
      <c r="BF128" s="149">
        <f t="shared" si="5"/>
        <v>0</v>
      </c>
      <c r="BG128" s="149">
        <f t="shared" si="6"/>
        <v>0</v>
      </c>
      <c r="BH128" s="149">
        <f t="shared" si="7"/>
        <v>0</v>
      </c>
      <c r="BI128" s="149">
        <f t="shared" si="8"/>
        <v>0</v>
      </c>
      <c r="BJ128" s="13" t="s">
        <v>133</v>
      </c>
      <c r="BK128" s="149">
        <f t="shared" si="9"/>
        <v>0</v>
      </c>
      <c r="BL128" s="13" t="s">
        <v>132</v>
      </c>
      <c r="BM128" s="148" t="s">
        <v>231</v>
      </c>
    </row>
    <row r="129" spans="2:65" s="1" customFormat="1" ht="16.5" customHeight="1">
      <c r="B129" s="135"/>
      <c r="C129" s="136" t="s">
        <v>186</v>
      </c>
      <c r="D129" s="136" t="s">
        <v>128</v>
      </c>
      <c r="E129" s="137" t="s">
        <v>419</v>
      </c>
      <c r="F129" s="138" t="s">
        <v>420</v>
      </c>
      <c r="G129" s="139" t="s">
        <v>396</v>
      </c>
      <c r="H129" s="140">
        <v>2</v>
      </c>
      <c r="I129" s="141"/>
      <c r="J129" s="142">
        <f t="shared" si="0"/>
        <v>0</v>
      </c>
      <c r="K129" s="143"/>
      <c r="L129" s="28"/>
      <c r="M129" s="144" t="s">
        <v>1</v>
      </c>
      <c r="N129" s="145" t="s">
        <v>39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</v>
      </c>
      <c r="T129" s="147">
        <f t="shared" si="3"/>
        <v>0</v>
      </c>
      <c r="AR129" s="148" t="s">
        <v>132</v>
      </c>
      <c r="AT129" s="148" t="s">
        <v>128</v>
      </c>
      <c r="AU129" s="148" t="s">
        <v>73</v>
      </c>
      <c r="AY129" s="13" t="s">
        <v>126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133</v>
      </c>
      <c r="BK129" s="149">
        <f t="shared" si="9"/>
        <v>0</v>
      </c>
      <c r="BL129" s="13" t="s">
        <v>132</v>
      </c>
      <c r="BM129" s="148" t="s">
        <v>239</v>
      </c>
    </row>
    <row r="130" spans="2:65" s="1" customFormat="1" ht="37.799999999999997" customHeight="1">
      <c r="B130" s="135"/>
      <c r="C130" s="136" t="s">
        <v>191</v>
      </c>
      <c r="D130" s="136" t="s">
        <v>128</v>
      </c>
      <c r="E130" s="137" t="s">
        <v>421</v>
      </c>
      <c r="F130" s="138" t="s">
        <v>422</v>
      </c>
      <c r="G130" s="139" t="s">
        <v>396</v>
      </c>
      <c r="H130" s="140">
        <v>1</v>
      </c>
      <c r="I130" s="141"/>
      <c r="J130" s="142">
        <f t="shared" si="0"/>
        <v>0</v>
      </c>
      <c r="K130" s="143"/>
      <c r="L130" s="28"/>
      <c r="M130" s="144" t="s">
        <v>1</v>
      </c>
      <c r="N130" s="145" t="s">
        <v>39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</v>
      </c>
      <c r="T130" s="147">
        <f t="shared" si="3"/>
        <v>0</v>
      </c>
      <c r="AR130" s="148" t="s">
        <v>132</v>
      </c>
      <c r="AT130" s="148" t="s">
        <v>128</v>
      </c>
      <c r="AU130" s="148" t="s">
        <v>73</v>
      </c>
      <c r="AY130" s="13" t="s">
        <v>126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133</v>
      </c>
      <c r="BK130" s="149">
        <f t="shared" si="9"/>
        <v>0</v>
      </c>
      <c r="BL130" s="13" t="s">
        <v>132</v>
      </c>
      <c r="BM130" s="148" t="s">
        <v>248</v>
      </c>
    </row>
    <row r="131" spans="2:65" s="1" customFormat="1" ht="24.15" customHeight="1">
      <c r="B131" s="135"/>
      <c r="C131" s="136" t="s">
        <v>196</v>
      </c>
      <c r="D131" s="136" t="s">
        <v>128</v>
      </c>
      <c r="E131" s="137" t="s">
        <v>423</v>
      </c>
      <c r="F131" s="138" t="s">
        <v>424</v>
      </c>
      <c r="G131" s="139" t="s">
        <v>181</v>
      </c>
      <c r="H131" s="140">
        <v>5</v>
      </c>
      <c r="I131" s="141"/>
      <c r="J131" s="142">
        <f t="shared" si="0"/>
        <v>0</v>
      </c>
      <c r="K131" s="143"/>
      <c r="L131" s="28"/>
      <c r="M131" s="144" t="s">
        <v>1</v>
      </c>
      <c r="N131" s="145" t="s">
        <v>39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R131" s="148" t="s">
        <v>132</v>
      </c>
      <c r="AT131" s="148" t="s">
        <v>128</v>
      </c>
      <c r="AU131" s="148" t="s">
        <v>73</v>
      </c>
      <c r="AY131" s="13" t="s">
        <v>126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133</v>
      </c>
      <c r="BK131" s="149">
        <f t="shared" si="9"/>
        <v>0</v>
      </c>
      <c r="BL131" s="13" t="s">
        <v>132</v>
      </c>
      <c r="BM131" s="148" t="s">
        <v>257</v>
      </c>
    </row>
    <row r="132" spans="2:65" s="1" customFormat="1" ht="24.15" customHeight="1">
      <c r="B132" s="135"/>
      <c r="C132" s="136" t="s">
        <v>200</v>
      </c>
      <c r="D132" s="136" t="s">
        <v>128</v>
      </c>
      <c r="E132" s="137" t="s">
        <v>425</v>
      </c>
      <c r="F132" s="138" t="s">
        <v>426</v>
      </c>
      <c r="G132" s="139" t="s">
        <v>181</v>
      </c>
      <c r="H132" s="140">
        <v>65</v>
      </c>
      <c r="I132" s="141"/>
      <c r="J132" s="142">
        <f t="shared" si="0"/>
        <v>0</v>
      </c>
      <c r="K132" s="143"/>
      <c r="L132" s="28"/>
      <c r="M132" s="144" t="s">
        <v>1</v>
      </c>
      <c r="N132" s="145" t="s">
        <v>39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R132" s="148" t="s">
        <v>132</v>
      </c>
      <c r="AT132" s="148" t="s">
        <v>128</v>
      </c>
      <c r="AU132" s="148" t="s">
        <v>73</v>
      </c>
      <c r="AY132" s="13" t="s">
        <v>126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133</v>
      </c>
      <c r="BK132" s="149">
        <f t="shared" si="9"/>
        <v>0</v>
      </c>
      <c r="BL132" s="13" t="s">
        <v>132</v>
      </c>
      <c r="BM132" s="148" t="s">
        <v>263</v>
      </c>
    </row>
    <row r="133" spans="2:65" s="1" customFormat="1" ht="16.5" customHeight="1">
      <c r="B133" s="135"/>
      <c r="C133" s="136" t="s">
        <v>204</v>
      </c>
      <c r="D133" s="136" t="s">
        <v>128</v>
      </c>
      <c r="E133" s="137" t="s">
        <v>427</v>
      </c>
      <c r="F133" s="138" t="s">
        <v>428</v>
      </c>
      <c r="G133" s="139" t="s">
        <v>181</v>
      </c>
      <c r="H133" s="140">
        <v>70</v>
      </c>
      <c r="I133" s="141"/>
      <c r="J133" s="142">
        <f t="shared" si="0"/>
        <v>0</v>
      </c>
      <c r="K133" s="143"/>
      <c r="L133" s="28"/>
      <c r="M133" s="144" t="s">
        <v>1</v>
      </c>
      <c r="N133" s="145" t="s">
        <v>39</v>
      </c>
      <c r="P133" s="146">
        <f t="shared" si="1"/>
        <v>0</v>
      </c>
      <c r="Q133" s="146">
        <v>0</v>
      </c>
      <c r="R133" s="146">
        <f t="shared" si="2"/>
        <v>0</v>
      </c>
      <c r="S133" s="146">
        <v>0</v>
      </c>
      <c r="T133" s="147">
        <f t="shared" si="3"/>
        <v>0</v>
      </c>
      <c r="AR133" s="148" t="s">
        <v>132</v>
      </c>
      <c r="AT133" s="148" t="s">
        <v>128</v>
      </c>
      <c r="AU133" s="148" t="s">
        <v>73</v>
      </c>
      <c r="AY133" s="13" t="s">
        <v>126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133</v>
      </c>
      <c r="BK133" s="149">
        <f t="shared" si="9"/>
        <v>0</v>
      </c>
      <c r="BL133" s="13" t="s">
        <v>132</v>
      </c>
      <c r="BM133" s="148" t="s">
        <v>271</v>
      </c>
    </row>
    <row r="134" spans="2:65" s="1" customFormat="1" ht="16.5" customHeight="1">
      <c r="B134" s="135"/>
      <c r="C134" s="136" t="s">
        <v>208</v>
      </c>
      <c r="D134" s="136" t="s">
        <v>128</v>
      </c>
      <c r="E134" s="137" t="s">
        <v>429</v>
      </c>
      <c r="F134" s="138" t="s">
        <v>430</v>
      </c>
      <c r="G134" s="139" t="s">
        <v>181</v>
      </c>
      <c r="H134" s="140">
        <v>10</v>
      </c>
      <c r="I134" s="141"/>
      <c r="J134" s="142">
        <f t="shared" si="0"/>
        <v>0</v>
      </c>
      <c r="K134" s="143"/>
      <c r="L134" s="28"/>
      <c r="M134" s="144" t="s">
        <v>1</v>
      </c>
      <c r="N134" s="145" t="s">
        <v>39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R134" s="148" t="s">
        <v>132</v>
      </c>
      <c r="AT134" s="148" t="s">
        <v>128</v>
      </c>
      <c r="AU134" s="148" t="s">
        <v>73</v>
      </c>
      <c r="AY134" s="13" t="s">
        <v>126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133</v>
      </c>
      <c r="BK134" s="149">
        <f t="shared" si="9"/>
        <v>0</v>
      </c>
      <c r="BL134" s="13" t="s">
        <v>132</v>
      </c>
      <c r="BM134" s="148" t="s">
        <v>279</v>
      </c>
    </row>
    <row r="135" spans="2:65" s="1" customFormat="1" ht="21.75" customHeight="1">
      <c r="B135" s="135"/>
      <c r="C135" s="136" t="s">
        <v>212</v>
      </c>
      <c r="D135" s="136" t="s">
        <v>128</v>
      </c>
      <c r="E135" s="137" t="s">
        <v>431</v>
      </c>
      <c r="F135" s="138" t="s">
        <v>432</v>
      </c>
      <c r="G135" s="139" t="s">
        <v>396</v>
      </c>
      <c r="H135" s="140">
        <v>1</v>
      </c>
      <c r="I135" s="141"/>
      <c r="J135" s="142">
        <f t="shared" si="0"/>
        <v>0</v>
      </c>
      <c r="K135" s="143"/>
      <c r="L135" s="28"/>
      <c r="M135" s="144" t="s">
        <v>1</v>
      </c>
      <c r="N135" s="145" t="s">
        <v>39</v>
      </c>
      <c r="P135" s="146">
        <f t="shared" si="1"/>
        <v>0</v>
      </c>
      <c r="Q135" s="146">
        <v>0</v>
      </c>
      <c r="R135" s="146">
        <f t="shared" si="2"/>
        <v>0</v>
      </c>
      <c r="S135" s="146">
        <v>0</v>
      </c>
      <c r="T135" s="147">
        <f t="shared" si="3"/>
        <v>0</v>
      </c>
      <c r="AR135" s="148" t="s">
        <v>132</v>
      </c>
      <c r="AT135" s="148" t="s">
        <v>128</v>
      </c>
      <c r="AU135" s="148" t="s">
        <v>73</v>
      </c>
      <c r="AY135" s="13" t="s">
        <v>126</v>
      </c>
      <c r="BE135" s="149">
        <f t="shared" si="4"/>
        <v>0</v>
      </c>
      <c r="BF135" s="149">
        <f t="shared" si="5"/>
        <v>0</v>
      </c>
      <c r="BG135" s="149">
        <f t="shared" si="6"/>
        <v>0</v>
      </c>
      <c r="BH135" s="149">
        <f t="shared" si="7"/>
        <v>0</v>
      </c>
      <c r="BI135" s="149">
        <f t="shared" si="8"/>
        <v>0</v>
      </c>
      <c r="BJ135" s="13" t="s">
        <v>133</v>
      </c>
      <c r="BK135" s="149">
        <f t="shared" si="9"/>
        <v>0</v>
      </c>
      <c r="BL135" s="13" t="s">
        <v>132</v>
      </c>
      <c r="BM135" s="148" t="s">
        <v>287</v>
      </c>
    </row>
    <row r="136" spans="2:65" s="1" customFormat="1" ht="16.5" customHeight="1">
      <c r="B136" s="135"/>
      <c r="C136" s="136" t="s">
        <v>7</v>
      </c>
      <c r="D136" s="136" t="s">
        <v>128</v>
      </c>
      <c r="E136" s="137" t="s">
        <v>433</v>
      </c>
      <c r="F136" s="138" t="s">
        <v>434</v>
      </c>
      <c r="G136" s="139" t="s">
        <v>396</v>
      </c>
      <c r="H136" s="140">
        <v>1</v>
      </c>
      <c r="I136" s="141"/>
      <c r="J136" s="142">
        <f t="shared" si="0"/>
        <v>0</v>
      </c>
      <c r="K136" s="143"/>
      <c r="L136" s="28"/>
      <c r="M136" s="144" t="s">
        <v>1</v>
      </c>
      <c r="N136" s="145" t="s">
        <v>39</v>
      </c>
      <c r="P136" s="146">
        <f t="shared" si="1"/>
        <v>0</v>
      </c>
      <c r="Q136" s="146">
        <v>0</v>
      </c>
      <c r="R136" s="146">
        <f t="shared" si="2"/>
        <v>0</v>
      </c>
      <c r="S136" s="146">
        <v>0</v>
      </c>
      <c r="T136" s="147">
        <f t="shared" si="3"/>
        <v>0</v>
      </c>
      <c r="AR136" s="148" t="s">
        <v>132</v>
      </c>
      <c r="AT136" s="148" t="s">
        <v>128</v>
      </c>
      <c r="AU136" s="148" t="s">
        <v>73</v>
      </c>
      <c r="AY136" s="13" t="s">
        <v>126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3" t="s">
        <v>133</v>
      </c>
      <c r="BK136" s="149">
        <f t="shared" si="9"/>
        <v>0</v>
      </c>
      <c r="BL136" s="13" t="s">
        <v>132</v>
      </c>
      <c r="BM136" s="148" t="s">
        <v>295</v>
      </c>
    </row>
    <row r="137" spans="2:65" s="1" customFormat="1" ht="16.5" customHeight="1">
      <c r="B137" s="135"/>
      <c r="C137" s="136" t="s">
        <v>219</v>
      </c>
      <c r="D137" s="136" t="s">
        <v>128</v>
      </c>
      <c r="E137" s="137" t="s">
        <v>435</v>
      </c>
      <c r="F137" s="138" t="s">
        <v>436</v>
      </c>
      <c r="G137" s="139" t="s">
        <v>396</v>
      </c>
      <c r="H137" s="140">
        <v>1</v>
      </c>
      <c r="I137" s="141"/>
      <c r="J137" s="142">
        <f t="shared" si="0"/>
        <v>0</v>
      </c>
      <c r="K137" s="143"/>
      <c r="L137" s="28"/>
      <c r="M137" s="144" t="s">
        <v>1</v>
      </c>
      <c r="N137" s="145" t="s">
        <v>39</v>
      </c>
      <c r="P137" s="146">
        <f t="shared" si="1"/>
        <v>0</v>
      </c>
      <c r="Q137" s="146">
        <v>0</v>
      </c>
      <c r="R137" s="146">
        <f t="shared" si="2"/>
        <v>0</v>
      </c>
      <c r="S137" s="146">
        <v>0</v>
      </c>
      <c r="T137" s="147">
        <f t="shared" si="3"/>
        <v>0</v>
      </c>
      <c r="AR137" s="148" t="s">
        <v>132</v>
      </c>
      <c r="AT137" s="148" t="s">
        <v>128</v>
      </c>
      <c r="AU137" s="148" t="s">
        <v>73</v>
      </c>
      <c r="AY137" s="13" t="s">
        <v>126</v>
      </c>
      <c r="BE137" s="149">
        <f t="shared" si="4"/>
        <v>0</v>
      </c>
      <c r="BF137" s="149">
        <f t="shared" si="5"/>
        <v>0</v>
      </c>
      <c r="BG137" s="149">
        <f t="shared" si="6"/>
        <v>0</v>
      </c>
      <c r="BH137" s="149">
        <f t="shared" si="7"/>
        <v>0</v>
      </c>
      <c r="BI137" s="149">
        <f t="shared" si="8"/>
        <v>0</v>
      </c>
      <c r="BJ137" s="13" t="s">
        <v>133</v>
      </c>
      <c r="BK137" s="149">
        <f t="shared" si="9"/>
        <v>0</v>
      </c>
      <c r="BL137" s="13" t="s">
        <v>132</v>
      </c>
      <c r="BM137" s="148" t="s">
        <v>303</v>
      </c>
    </row>
    <row r="138" spans="2:65" s="1" customFormat="1" ht="24.15" customHeight="1">
      <c r="B138" s="135"/>
      <c r="C138" s="136" t="s">
        <v>223</v>
      </c>
      <c r="D138" s="136" t="s">
        <v>128</v>
      </c>
      <c r="E138" s="137" t="s">
        <v>437</v>
      </c>
      <c r="F138" s="138" t="s">
        <v>438</v>
      </c>
      <c r="G138" s="139" t="s">
        <v>439</v>
      </c>
      <c r="H138" s="166"/>
      <c r="I138" s="141"/>
      <c r="J138" s="142">
        <f t="shared" si="0"/>
        <v>0</v>
      </c>
      <c r="K138" s="143"/>
      <c r="L138" s="28"/>
      <c r="M138" s="144" t="s">
        <v>1</v>
      </c>
      <c r="N138" s="145" t="s">
        <v>39</v>
      </c>
      <c r="P138" s="146">
        <f t="shared" si="1"/>
        <v>0</v>
      </c>
      <c r="Q138" s="146">
        <v>0</v>
      </c>
      <c r="R138" s="146">
        <f t="shared" si="2"/>
        <v>0</v>
      </c>
      <c r="S138" s="146">
        <v>0</v>
      </c>
      <c r="T138" s="147">
        <f t="shared" si="3"/>
        <v>0</v>
      </c>
      <c r="AR138" s="148" t="s">
        <v>132</v>
      </c>
      <c r="AT138" s="148" t="s">
        <v>128</v>
      </c>
      <c r="AU138" s="148" t="s">
        <v>73</v>
      </c>
      <c r="AY138" s="13" t="s">
        <v>126</v>
      </c>
      <c r="BE138" s="149">
        <f t="shared" si="4"/>
        <v>0</v>
      </c>
      <c r="BF138" s="149">
        <f t="shared" si="5"/>
        <v>0</v>
      </c>
      <c r="BG138" s="149">
        <f t="shared" si="6"/>
        <v>0</v>
      </c>
      <c r="BH138" s="149">
        <f t="shared" si="7"/>
        <v>0</v>
      </c>
      <c r="BI138" s="149">
        <f t="shared" si="8"/>
        <v>0</v>
      </c>
      <c r="BJ138" s="13" t="s">
        <v>133</v>
      </c>
      <c r="BK138" s="149">
        <f t="shared" si="9"/>
        <v>0</v>
      </c>
      <c r="BL138" s="13" t="s">
        <v>132</v>
      </c>
      <c r="BM138" s="148" t="s">
        <v>311</v>
      </c>
    </row>
    <row r="139" spans="2:65" s="1" customFormat="1" ht="21.75" customHeight="1">
      <c r="B139" s="135"/>
      <c r="C139" s="136" t="s">
        <v>227</v>
      </c>
      <c r="D139" s="136" t="s">
        <v>128</v>
      </c>
      <c r="E139" s="137" t="s">
        <v>440</v>
      </c>
      <c r="F139" s="138" t="s">
        <v>441</v>
      </c>
      <c r="G139" s="139" t="s">
        <v>181</v>
      </c>
      <c r="H139" s="140">
        <v>65</v>
      </c>
      <c r="I139" s="141"/>
      <c r="J139" s="142">
        <f t="shared" si="0"/>
        <v>0</v>
      </c>
      <c r="K139" s="143"/>
      <c r="L139" s="28"/>
      <c r="M139" s="144" t="s">
        <v>1</v>
      </c>
      <c r="N139" s="145" t="s">
        <v>39</v>
      </c>
      <c r="P139" s="146">
        <f t="shared" si="1"/>
        <v>0</v>
      </c>
      <c r="Q139" s="146">
        <v>0</v>
      </c>
      <c r="R139" s="146">
        <f t="shared" si="2"/>
        <v>0</v>
      </c>
      <c r="S139" s="146">
        <v>0</v>
      </c>
      <c r="T139" s="147">
        <f t="shared" si="3"/>
        <v>0</v>
      </c>
      <c r="AR139" s="148" t="s">
        <v>132</v>
      </c>
      <c r="AT139" s="148" t="s">
        <v>128</v>
      </c>
      <c r="AU139" s="148" t="s">
        <v>73</v>
      </c>
      <c r="AY139" s="13" t="s">
        <v>126</v>
      </c>
      <c r="BE139" s="149">
        <f t="shared" si="4"/>
        <v>0</v>
      </c>
      <c r="BF139" s="149">
        <f t="shared" si="5"/>
        <v>0</v>
      </c>
      <c r="BG139" s="149">
        <f t="shared" si="6"/>
        <v>0</v>
      </c>
      <c r="BH139" s="149">
        <f t="shared" si="7"/>
        <v>0</v>
      </c>
      <c r="BI139" s="149">
        <f t="shared" si="8"/>
        <v>0</v>
      </c>
      <c r="BJ139" s="13" t="s">
        <v>133</v>
      </c>
      <c r="BK139" s="149">
        <f t="shared" si="9"/>
        <v>0</v>
      </c>
      <c r="BL139" s="13" t="s">
        <v>132</v>
      </c>
      <c r="BM139" s="148" t="s">
        <v>325</v>
      </c>
    </row>
    <row r="140" spans="2:65" s="1" customFormat="1" ht="21.75" customHeight="1">
      <c r="B140" s="135"/>
      <c r="C140" s="136" t="s">
        <v>227</v>
      </c>
      <c r="D140" s="136" t="s">
        <v>128</v>
      </c>
      <c r="E140" s="137" t="s">
        <v>442</v>
      </c>
      <c r="F140" s="138" t="s">
        <v>443</v>
      </c>
      <c r="G140" s="139" t="s">
        <v>181</v>
      </c>
      <c r="H140" s="140">
        <v>65</v>
      </c>
      <c r="I140" s="141"/>
      <c r="J140" s="142">
        <f t="shared" si="0"/>
        <v>0</v>
      </c>
      <c r="K140" s="143"/>
      <c r="L140" s="28"/>
      <c r="M140" s="144" t="s">
        <v>1</v>
      </c>
      <c r="N140" s="145" t="s">
        <v>39</v>
      </c>
      <c r="P140" s="146">
        <f t="shared" si="1"/>
        <v>0</v>
      </c>
      <c r="Q140" s="146">
        <v>0</v>
      </c>
      <c r="R140" s="146">
        <f t="shared" si="2"/>
        <v>0</v>
      </c>
      <c r="S140" s="146">
        <v>0</v>
      </c>
      <c r="T140" s="147">
        <f t="shared" si="3"/>
        <v>0</v>
      </c>
      <c r="AR140" s="148" t="s">
        <v>132</v>
      </c>
      <c r="AT140" s="148" t="s">
        <v>128</v>
      </c>
      <c r="AU140" s="148" t="s">
        <v>73</v>
      </c>
      <c r="AY140" s="13" t="s">
        <v>126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3" t="s">
        <v>133</v>
      </c>
      <c r="BK140" s="149">
        <f t="shared" si="9"/>
        <v>0</v>
      </c>
      <c r="BL140" s="13" t="s">
        <v>132</v>
      </c>
      <c r="BM140" s="148" t="s">
        <v>333</v>
      </c>
    </row>
    <row r="141" spans="2:65" s="1" customFormat="1" ht="16.5" customHeight="1">
      <c r="B141" s="135"/>
      <c r="C141" s="136" t="s">
        <v>227</v>
      </c>
      <c r="D141" s="136" t="s">
        <v>128</v>
      </c>
      <c r="E141" s="137" t="s">
        <v>444</v>
      </c>
      <c r="F141" s="138" t="s">
        <v>445</v>
      </c>
      <c r="G141" s="139" t="s">
        <v>396</v>
      </c>
      <c r="H141" s="140">
        <v>8</v>
      </c>
      <c r="I141" s="141"/>
      <c r="J141" s="142">
        <f t="shared" si="0"/>
        <v>0</v>
      </c>
      <c r="K141" s="143"/>
      <c r="L141" s="28"/>
      <c r="M141" s="144" t="s">
        <v>1</v>
      </c>
      <c r="N141" s="145" t="s">
        <v>39</v>
      </c>
      <c r="P141" s="146">
        <f t="shared" si="1"/>
        <v>0</v>
      </c>
      <c r="Q141" s="146">
        <v>0</v>
      </c>
      <c r="R141" s="146">
        <f t="shared" si="2"/>
        <v>0</v>
      </c>
      <c r="S141" s="146">
        <v>0</v>
      </c>
      <c r="T141" s="147">
        <f t="shared" si="3"/>
        <v>0</v>
      </c>
      <c r="AR141" s="148" t="s">
        <v>132</v>
      </c>
      <c r="AT141" s="148" t="s">
        <v>128</v>
      </c>
      <c r="AU141" s="148" t="s">
        <v>73</v>
      </c>
      <c r="AY141" s="13" t="s">
        <v>126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3" t="s">
        <v>133</v>
      </c>
      <c r="BK141" s="149">
        <f t="shared" si="9"/>
        <v>0</v>
      </c>
      <c r="BL141" s="13" t="s">
        <v>132</v>
      </c>
      <c r="BM141" s="148" t="s">
        <v>135</v>
      </c>
    </row>
    <row r="142" spans="2:65" s="1" customFormat="1" ht="16.5" customHeight="1">
      <c r="B142" s="135"/>
      <c r="C142" s="136" t="s">
        <v>227</v>
      </c>
      <c r="D142" s="136" t="s">
        <v>128</v>
      </c>
      <c r="E142" s="137" t="s">
        <v>446</v>
      </c>
      <c r="F142" s="138" t="s">
        <v>447</v>
      </c>
      <c r="G142" s="139" t="s">
        <v>448</v>
      </c>
      <c r="H142" s="140">
        <v>15</v>
      </c>
      <c r="I142" s="141"/>
      <c r="J142" s="142">
        <f t="shared" si="0"/>
        <v>0</v>
      </c>
      <c r="K142" s="143"/>
      <c r="L142" s="28"/>
      <c r="M142" s="144" t="s">
        <v>1</v>
      </c>
      <c r="N142" s="145" t="s">
        <v>39</v>
      </c>
      <c r="P142" s="146">
        <f t="shared" si="1"/>
        <v>0</v>
      </c>
      <c r="Q142" s="146">
        <v>0</v>
      </c>
      <c r="R142" s="146">
        <f t="shared" si="2"/>
        <v>0</v>
      </c>
      <c r="S142" s="146">
        <v>0</v>
      </c>
      <c r="T142" s="147">
        <f t="shared" si="3"/>
        <v>0</v>
      </c>
      <c r="AR142" s="148" t="s">
        <v>132</v>
      </c>
      <c r="AT142" s="148" t="s">
        <v>128</v>
      </c>
      <c r="AU142" s="148" t="s">
        <v>73</v>
      </c>
      <c r="AY142" s="13" t="s">
        <v>126</v>
      </c>
      <c r="BE142" s="149">
        <f t="shared" si="4"/>
        <v>0</v>
      </c>
      <c r="BF142" s="149">
        <f t="shared" si="5"/>
        <v>0</v>
      </c>
      <c r="BG142" s="149">
        <f t="shared" si="6"/>
        <v>0</v>
      </c>
      <c r="BH142" s="149">
        <f t="shared" si="7"/>
        <v>0</v>
      </c>
      <c r="BI142" s="149">
        <f t="shared" si="8"/>
        <v>0</v>
      </c>
      <c r="BJ142" s="13" t="s">
        <v>133</v>
      </c>
      <c r="BK142" s="149">
        <f t="shared" si="9"/>
        <v>0</v>
      </c>
      <c r="BL142" s="13" t="s">
        <v>132</v>
      </c>
      <c r="BM142" s="148" t="s">
        <v>449</v>
      </c>
    </row>
    <row r="143" spans="2:65" s="1" customFormat="1" ht="16.5" customHeight="1">
      <c r="B143" s="135"/>
      <c r="C143" s="136" t="s">
        <v>227</v>
      </c>
      <c r="D143" s="136" t="s">
        <v>128</v>
      </c>
      <c r="E143" s="137" t="s">
        <v>450</v>
      </c>
      <c r="F143" s="138" t="s">
        <v>451</v>
      </c>
      <c r="G143" s="139" t="s">
        <v>448</v>
      </c>
      <c r="H143" s="140">
        <v>6</v>
      </c>
      <c r="I143" s="141"/>
      <c r="J143" s="142">
        <f t="shared" si="0"/>
        <v>0</v>
      </c>
      <c r="K143" s="143"/>
      <c r="L143" s="28"/>
      <c r="M143" s="144" t="s">
        <v>1</v>
      </c>
      <c r="N143" s="145" t="s">
        <v>39</v>
      </c>
      <c r="P143" s="146">
        <f t="shared" si="1"/>
        <v>0</v>
      </c>
      <c r="Q143" s="146">
        <v>0</v>
      </c>
      <c r="R143" s="146">
        <f t="shared" si="2"/>
        <v>0</v>
      </c>
      <c r="S143" s="146">
        <v>0</v>
      </c>
      <c r="T143" s="147">
        <f t="shared" si="3"/>
        <v>0</v>
      </c>
      <c r="AR143" s="148" t="s">
        <v>132</v>
      </c>
      <c r="AT143" s="148" t="s">
        <v>128</v>
      </c>
      <c r="AU143" s="148" t="s">
        <v>73</v>
      </c>
      <c r="AY143" s="13" t="s">
        <v>126</v>
      </c>
      <c r="BE143" s="149">
        <f t="shared" si="4"/>
        <v>0</v>
      </c>
      <c r="BF143" s="149">
        <f t="shared" si="5"/>
        <v>0</v>
      </c>
      <c r="BG143" s="149">
        <f t="shared" si="6"/>
        <v>0</v>
      </c>
      <c r="BH143" s="149">
        <f t="shared" si="7"/>
        <v>0</v>
      </c>
      <c r="BI143" s="149">
        <f t="shared" si="8"/>
        <v>0</v>
      </c>
      <c r="BJ143" s="13" t="s">
        <v>133</v>
      </c>
      <c r="BK143" s="149">
        <f t="shared" si="9"/>
        <v>0</v>
      </c>
      <c r="BL143" s="13" t="s">
        <v>132</v>
      </c>
      <c r="BM143" s="148" t="s">
        <v>452</v>
      </c>
    </row>
    <row r="144" spans="2:65" s="1" customFormat="1" ht="16.5" customHeight="1">
      <c r="B144" s="135"/>
      <c r="C144" s="136" t="s">
        <v>227</v>
      </c>
      <c r="D144" s="136" t="s">
        <v>128</v>
      </c>
      <c r="E144" s="137" t="s">
        <v>453</v>
      </c>
      <c r="F144" s="138" t="s">
        <v>454</v>
      </c>
      <c r="G144" s="139" t="s">
        <v>181</v>
      </c>
      <c r="H144" s="140">
        <v>70</v>
      </c>
      <c r="I144" s="141"/>
      <c r="J144" s="142">
        <f t="shared" si="0"/>
        <v>0</v>
      </c>
      <c r="K144" s="143"/>
      <c r="L144" s="28"/>
      <c r="M144" s="144" t="s">
        <v>1</v>
      </c>
      <c r="N144" s="145" t="s">
        <v>39</v>
      </c>
      <c r="P144" s="146">
        <f t="shared" si="1"/>
        <v>0</v>
      </c>
      <c r="Q144" s="146">
        <v>0</v>
      </c>
      <c r="R144" s="146">
        <f t="shared" si="2"/>
        <v>0</v>
      </c>
      <c r="S144" s="146">
        <v>0</v>
      </c>
      <c r="T144" s="147">
        <f t="shared" si="3"/>
        <v>0</v>
      </c>
      <c r="AR144" s="148" t="s">
        <v>132</v>
      </c>
      <c r="AT144" s="148" t="s">
        <v>128</v>
      </c>
      <c r="AU144" s="148" t="s">
        <v>73</v>
      </c>
      <c r="AY144" s="13" t="s">
        <v>126</v>
      </c>
      <c r="BE144" s="149">
        <f t="shared" si="4"/>
        <v>0</v>
      </c>
      <c r="BF144" s="149">
        <f t="shared" si="5"/>
        <v>0</v>
      </c>
      <c r="BG144" s="149">
        <f t="shared" si="6"/>
        <v>0</v>
      </c>
      <c r="BH144" s="149">
        <f t="shared" si="7"/>
        <v>0</v>
      </c>
      <c r="BI144" s="149">
        <f t="shared" si="8"/>
        <v>0</v>
      </c>
      <c r="BJ144" s="13" t="s">
        <v>133</v>
      </c>
      <c r="BK144" s="149">
        <f t="shared" si="9"/>
        <v>0</v>
      </c>
      <c r="BL144" s="13" t="s">
        <v>132</v>
      </c>
      <c r="BM144" s="148" t="s">
        <v>455</v>
      </c>
    </row>
    <row r="145" spans="2:65" s="1" customFormat="1" ht="16.5" customHeight="1">
      <c r="B145" s="135"/>
      <c r="C145" s="136" t="s">
        <v>227</v>
      </c>
      <c r="D145" s="136" t="s">
        <v>128</v>
      </c>
      <c r="E145" s="137" t="s">
        <v>456</v>
      </c>
      <c r="F145" s="138" t="s">
        <v>457</v>
      </c>
      <c r="G145" s="139" t="s">
        <v>458</v>
      </c>
      <c r="H145" s="140">
        <v>2</v>
      </c>
      <c r="I145" s="141"/>
      <c r="J145" s="142">
        <f t="shared" si="0"/>
        <v>0</v>
      </c>
      <c r="K145" s="143"/>
      <c r="L145" s="28"/>
      <c r="M145" s="144" t="s">
        <v>1</v>
      </c>
      <c r="N145" s="145" t="s">
        <v>39</v>
      </c>
      <c r="P145" s="146">
        <f t="shared" si="1"/>
        <v>0</v>
      </c>
      <c r="Q145" s="146">
        <v>0</v>
      </c>
      <c r="R145" s="146">
        <f t="shared" si="2"/>
        <v>0</v>
      </c>
      <c r="S145" s="146">
        <v>0</v>
      </c>
      <c r="T145" s="147">
        <f t="shared" si="3"/>
        <v>0</v>
      </c>
      <c r="AR145" s="148" t="s">
        <v>132</v>
      </c>
      <c r="AT145" s="148" t="s">
        <v>128</v>
      </c>
      <c r="AU145" s="148" t="s">
        <v>73</v>
      </c>
      <c r="AY145" s="13" t="s">
        <v>126</v>
      </c>
      <c r="BE145" s="149">
        <f t="shared" si="4"/>
        <v>0</v>
      </c>
      <c r="BF145" s="149">
        <f t="shared" si="5"/>
        <v>0</v>
      </c>
      <c r="BG145" s="149">
        <f t="shared" si="6"/>
        <v>0</v>
      </c>
      <c r="BH145" s="149">
        <f t="shared" si="7"/>
        <v>0</v>
      </c>
      <c r="BI145" s="149">
        <f t="shared" si="8"/>
        <v>0</v>
      </c>
      <c r="BJ145" s="13" t="s">
        <v>133</v>
      </c>
      <c r="BK145" s="149">
        <f t="shared" si="9"/>
        <v>0</v>
      </c>
      <c r="BL145" s="13" t="s">
        <v>132</v>
      </c>
      <c r="BM145" s="148" t="s">
        <v>459</v>
      </c>
    </row>
    <row r="146" spans="2:65" s="1" customFormat="1" ht="16.5" customHeight="1">
      <c r="B146" s="135"/>
      <c r="C146" s="136" t="s">
        <v>227</v>
      </c>
      <c r="D146" s="136" t="s">
        <v>128</v>
      </c>
      <c r="E146" s="137" t="s">
        <v>460</v>
      </c>
      <c r="F146" s="138" t="s">
        <v>461</v>
      </c>
      <c r="G146" s="139" t="s">
        <v>458</v>
      </c>
      <c r="H146" s="140">
        <v>42</v>
      </c>
      <c r="I146" s="141"/>
      <c r="J146" s="142">
        <f t="shared" si="0"/>
        <v>0</v>
      </c>
      <c r="K146" s="143"/>
      <c r="L146" s="28"/>
      <c r="M146" s="144" t="s">
        <v>1</v>
      </c>
      <c r="N146" s="145" t="s">
        <v>39</v>
      </c>
      <c r="P146" s="146">
        <f t="shared" si="1"/>
        <v>0</v>
      </c>
      <c r="Q146" s="146">
        <v>0</v>
      </c>
      <c r="R146" s="146">
        <f t="shared" si="2"/>
        <v>0</v>
      </c>
      <c r="S146" s="146">
        <v>0</v>
      </c>
      <c r="T146" s="147">
        <f t="shared" si="3"/>
        <v>0</v>
      </c>
      <c r="AR146" s="148" t="s">
        <v>132</v>
      </c>
      <c r="AT146" s="148" t="s">
        <v>128</v>
      </c>
      <c r="AU146" s="148" t="s">
        <v>73</v>
      </c>
      <c r="AY146" s="13" t="s">
        <v>126</v>
      </c>
      <c r="BE146" s="149">
        <f t="shared" si="4"/>
        <v>0</v>
      </c>
      <c r="BF146" s="149">
        <f t="shared" si="5"/>
        <v>0</v>
      </c>
      <c r="BG146" s="149">
        <f t="shared" si="6"/>
        <v>0</v>
      </c>
      <c r="BH146" s="149">
        <f t="shared" si="7"/>
        <v>0</v>
      </c>
      <c r="BI146" s="149">
        <f t="shared" si="8"/>
        <v>0</v>
      </c>
      <c r="BJ146" s="13" t="s">
        <v>133</v>
      </c>
      <c r="BK146" s="149">
        <f t="shared" si="9"/>
        <v>0</v>
      </c>
      <c r="BL146" s="13" t="s">
        <v>132</v>
      </c>
      <c r="BM146" s="148" t="s">
        <v>462</v>
      </c>
    </row>
    <row r="147" spans="2:65" s="1" customFormat="1" ht="16.5" customHeight="1">
      <c r="B147" s="135"/>
      <c r="C147" s="136" t="s">
        <v>227</v>
      </c>
      <c r="D147" s="136" t="s">
        <v>128</v>
      </c>
      <c r="E147" s="137" t="s">
        <v>463</v>
      </c>
      <c r="F147" s="138" t="s">
        <v>464</v>
      </c>
      <c r="G147" s="139" t="s">
        <v>458</v>
      </c>
      <c r="H147" s="140">
        <v>1</v>
      </c>
      <c r="I147" s="141"/>
      <c r="J147" s="142">
        <f t="shared" si="0"/>
        <v>0</v>
      </c>
      <c r="K147" s="143"/>
      <c r="L147" s="28"/>
      <c r="M147" s="144" t="s">
        <v>1</v>
      </c>
      <c r="N147" s="145" t="s">
        <v>39</v>
      </c>
      <c r="P147" s="146">
        <f t="shared" si="1"/>
        <v>0</v>
      </c>
      <c r="Q147" s="146">
        <v>0</v>
      </c>
      <c r="R147" s="146">
        <f t="shared" si="2"/>
        <v>0</v>
      </c>
      <c r="S147" s="146">
        <v>0</v>
      </c>
      <c r="T147" s="147">
        <f t="shared" si="3"/>
        <v>0</v>
      </c>
      <c r="AR147" s="148" t="s">
        <v>132</v>
      </c>
      <c r="AT147" s="148" t="s">
        <v>128</v>
      </c>
      <c r="AU147" s="148" t="s">
        <v>73</v>
      </c>
      <c r="AY147" s="13" t="s">
        <v>126</v>
      </c>
      <c r="BE147" s="149">
        <f t="shared" si="4"/>
        <v>0</v>
      </c>
      <c r="BF147" s="149">
        <f t="shared" si="5"/>
        <v>0</v>
      </c>
      <c r="BG147" s="149">
        <f t="shared" si="6"/>
        <v>0</v>
      </c>
      <c r="BH147" s="149">
        <f t="shared" si="7"/>
        <v>0</v>
      </c>
      <c r="BI147" s="149">
        <f t="shared" si="8"/>
        <v>0</v>
      </c>
      <c r="BJ147" s="13" t="s">
        <v>133</v>
      </c>
      <c r="BK147" s="149">
        <f t="shared" si="9"/>
        <v>0</v>
      </c>
      <c r="BL147" s="13" t="s">
        <v>132</v>
      </c>
      <c r="BM147" s="148" t="s">
        <v>465</v>
      </c>
    </row>
    <row r="148" spans="2:65" s="1" customFormat="1" ht="16.5" customHeight="1">
      <c r="B148" s="135"/>
      <c r="C148" s="136" t="s">
        <v>227</v>
      </c>
      <c r="D148" s="136" t="s">
        <v>128</v>
      </c>
      <c r="E148" s="137" t="s">
        <v>466</v>
      </c>
      <c r="F148" s="138" t="s">
        <v>467</v>
      </c>
      <c r="G148" s="139" t="s">
        <v>458</v>
      </c>
      <c r="H148" s="140">
        <v>1</v>
      </c>
      <c r="I148" s="141"/>
      <c r="J148" s="142">
        <f t="shared" si="0"/>
        <v>0</v>
      </c>
      <c r="K148" s="143"/>
      <c r="L148" s="28"/>
      <c r="M148" s="161" t="s">
        <v>1</v>
      </c>
      <c r="N148" s="162" t="s">
        <v>39</v>
      </c>
      <c r="O148" s="163"/>
      <c r="P148" s="164">
        <f t="shared" si="1"/>
        <v>0</v>
      </c>
      <c r="Q148" s="164">
        <v>0</v>
      </c>
      <c r="R148" s="164">
        <f t="shared" si="2"/>
        <v>0</v>
      </c>
      <c r="S148" s="164">
        <v>0</v>
      </c>
      <c r="T148" s="165">
        <f t="shared" si="3"/>
        <v>0</v>
      </c>
      <c r="AR148" s="148" t="s">
        <v>132</v>
      </c>
      <c r="AT148" s="148" t="s">
        <v>128</v>
      </c>
      <c r="AU148" s="148" t="s">
        <v>73</v>
      </c>
      <c r="AY148" s="13" t="s">
        <v>126</v>
      </c>
      <c r="BE148" s="149">
        <f t="shared" si="4"/>
        <v>0</v>
      </c>
      <c r="BF148" s="149">
        <f t="shared" si="5"/>
        <v>0</v>
      </c>
      <c r="BG148" s="149">
        <f t="shared" si="6"/>
        <v>0</v>
      </c>
      <c r="BH148" s="149">
        <f t="shared" si="7"/>
        <v>0</v>
      </c>
      <c r="BI148" s="149">
        <f t="shared" si="8"/>
        <v>0</v>
      </c>
      <c r="BJ148" s="13" t="s">
        <v>133</v>
      </c>
      <c r="BK148" s="149">
        <f t="shared" si="9"/>
        <v>0</v>
      </c>
      <c r="BL148" s="13" t="s">
        <v>132</v>
      </c>
      <c r="BM148" s="148" t="s">
        <v>468</v>
      </c>
    </row>
    <row r="149" spans="2:65" s="1" customFormat="1" ht="7.05" customHeight="1">
      <c r="B149" s="43"/>
      <c r="C149" s="44"/>
      <c r="D149" s="44"/>
      <c r="E149" s="44"/>
      <c r="F149" s="44"/>
      <c r="G149" s="44"/>
      <c r="H149" s="44"/>
      <c r="I149" s="44"/>
      <c r="J149" s="44"/>
      <c r="K149" s="44"/>
      <c r="L149" s="28"/>
    </row>
  </sheetData>
  <autoFilter ref="C115:K148" xr:uid="{00000000-0009-0000-0000-000003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47"/>
  <sheetViews>
    <sheetView showGridLines="0" workbookViewId="0"/>
  </sheetViews>
  <sheetFormatPr defaultRowHeight="10.199999999999999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>
      <c r="L2" s="167" t="s">
        <v>5</v>
      </c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3" t="s">
        <v>91</v>
      </c>
    </row>
    <row r="3" spans="2:46" ht="7.0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.05" customHeight="1">
      <c r="B4" s="16"/>
      <c r="D4" s="17" t="s">
        <v>95</v>
      </c>
      <c r="L4" s="16"/>
      <c r="M4" s="87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0" t="str">
        <f>'Rekapitulácia stavby'!K6</f>
        <v>Modernizácia prestupového terminálu Dopravného podniku mesta Martin, s.r.o. a Železníc Slovenskej republiky</v>
      </c>
      <c r="F7" s="211"/>
      <c r="G7" s="211"/>
      <c r="H7" s="211"/>
      <c r="L7" s="16"/>
    </row>
    <row r="8" spans="2:46" s="1" customFormat="1" ht="12" customHeight="1">
      <c r="B8" s="28"/>
      <c r="D8" s="23" t="s">
        <v>96</v>
      </c>
      <c r="L8" s="28"/>
    </row>
    <row r="9" spans="2:46" s="1" customFormat="1" ht="16.5" customHeight="1">
      <c r="B9" s="28"/>
      <c r="E9" s="200" t="s">
        <v>469</v>
      </c>
      <c r="F9" s="209"/>
      <c r="G9" s="209"/>
      <c r="H9" s="209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24</v>
      </c>
      <c r="I12" s="23" t="s">
        <v>20</v>
      </c>
      <c r="J12" s="51" t="str">
        <f>'Rekapitulácia stavby'!AN8</f>
        <v>16. 3. 2024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.05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2" t="str">
        <f>'Rekapitulácia stavby'!E14</f>
        <v>Vyplň údaj</v>
      </c>
      <c r="F18" s="182"/>
      <c r="G18" s="182"/>
      <c r="H18" s="182"/>
      <c r="I18" s="23" t="s">
        <v>25</v>
      </c>
      <c r="J18" s="24" t="str">
        <f>'Rekapitulácia stavby'!AN14</f>
        <v>Vyplň údaj</v>
      </c>
      <c r="L18" s="28"/>
    </row>
    <row r="19" spans="2:12" s="1" customFormat="1" ht="7.05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7.05" customHeight="1">
      <c r="B22" s="28"/>
      <c r="L22" s="28"/>
    </row>
    <row r="23" spans="2:12" s="1" customFormat="1" ht="12" customHeight="1">
      <c r="B23" s="28"/>
      <c r="D23" s="23" t="s">
        <v>30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>Ing. Adamčiaková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7.05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88"/>
      <c r="E27" s="186" t="s">
        <v>1</v>
      </c>
      <c r="F27" s="186"/>
      <c r="G27" s="186"/>
      <c r="H27" s="186"/>
      <c r="L27" s="88"/>
    </row>
    <row r="28" spans="2:12" s="1" customFormat="1" ht="7.05" customHeight="1">
      <c r="B28" s="28"/>
      <c r="L28" s="28"/>
    </row>
    <row r="29" spans="2:12" s="1" customFormat="1" ht="7.0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33</v>
      </c>
      <c r="J30" s="65">
        <f>ROUND(J116, 2)</f>
        <v>0</v>
      </c>
      <c r="L30" s="28"/>
    </row>
    <row r="31" spans="2:12" s="1" customFormat="1" ht="7.0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4" customHeight="1">
      <c r="B33" s="28"/>
      <c r="D33" s="54" t="s">
        <v>37</v>
      </c>
      <c r="E33" s="33" t="s">
        <v>38</v>
      </c>
      <c r="F33" s="90">
        <f>ROUND((SUM(BE116:BE146)),  2)</f>
        <v>0</v>
      </c>
      <c r="G33" s="91"/>
      <c r="H33" s="91"/>
      <c r="I33" s="92">
        <v>0.2</v>
      </c>
      <c r="J33" s="90">
        <f>ROUND(((SUM(BE116:BE146))*I33),  2)</f>
        <v>0</v>
      </c>
      <c r="L33" s="28"/>
    </row>
    <row r="34" spans="2:12" s="1" customFormat="1" ht="14.4" customHeight="1">
      <c r="B34" s="28"/>
      <c r="E34" s="33" t="s">
        <v>39</v>
      </c>
      <c r="F34" s="90">
        <f>ROUND((SUM(BF116:BF146)),  2)</f>
        <v>0</v>
      </c>
      <c r="G34" s="91"/>
      <c r="H34" s="91"/>
      <c r="I34" s="92">
        <v>0.2</v>
      </c>
      <c r="J34" s="90">
        <f>ROUND(((SUM(BF116:BF146))*I34),  2)</f>
        <v>0</v>
      </c>
      <c r="L34" s="28"/>
    </row>
    <row r="35" spans="2:12" s="1" customFormat="1" ht="14.4" hidden="1" customHeight="1">
      <c r="B35" s="28"/>
      <c r="E35" s="23" t="s">
        <v>40</v>
      </c>
      <c r="F35" s="93">
        <f>ROUND((SUM(BG116:BG146)),  2)</f>
        <v>0</v>
      </c>
      <c r="I35" s="94">
        <v>0.2</v>
      </c>
      <c r="J35" s="93">
        <f>0</f>
        <v>0</v>
      </c>
      <c r="L35" s="28"/>
    </row>
    <row r="36" spans="2:12" s="1" customFormat="1" ht="14.4" hidden="1" customHeight="1">
      <c r="B36" s="28"/>
      <c r="E36" s="23" t="s">
        <v>41</v>
      </c>
      <c r="F36" s="93">
        <f>ROUND((SUM(BH116:BH146)),  2)</f>
        <v>0</v>
      </c>
      <c r="I36" s="94">
        <v>0.2</v>
      </c>
      <c r="J36" s="93">
        <f>0</f>
        <v>0</v>
      </c>
      <c r="L36" s="28"/>
    </row>
    <row r="37" spans="2:12" s="1" customFormat="1" ht="14.4" hidden="1" customHeight="1">
      <c r="B37" s="28"/>
      <c r="E37" s="33" t="s">
        <v>42</v>
      </c>
      <c r="F37" s="90">
        <f>ROUND((SUM(BI116:BI146)),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7.05" customHeight="1">
      <c r="B38" s="28"/>
      <c r="L38" s="28"/>
    </row>
    <row r="39" spans="2:12" s="1" customFormat="1" ht="25.35" customHeight="1">
      <c r="B39" s="28"/>
      <c r="C39" s="95"/>
      <c r="D39" s="96" t="s">
        <v>43</v>
      </c>
      <c r="E39" s="56"/>
      <c r="F39" s="56"/>
      <c r="G39" s="97" t="s">
        <v>44</v>
      </c>
      <c r="H39" s="98" t="s">
        <v>45</v>
      </c>
      <c r="I39" s="56"/>
      <c r="J39" s="99">
        <f>SUM(J30:J37)</f>
        <v>0</v>
      </c>
      <c r="K39" s="100"/>
      <c r="L39" s="28"/>
    </row>
    <row r="40" spans="2:12" s="1" customFormat="1" ht="14.4" customHeight="1">
      <c r="B40" s="28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8"/>
      <c r="D61" s="42" t="s">
        <v>48</v>
      </c>
      <c r="E61" s="30"/>
      <c r="F61" s="101" t="s">
        <v>49</v>
      </c>
      <c r="G61" s="42" t="s">
        <v>48</v>
      </c>
      <c r="H61" s="30"/>
      <c r="I61" s="30"/>
      <c r="J61" s="102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8"/>
      <c r="D76" s="42" t="s">
        <v>48</v>
      </c>
      <c r="E76" s="30"/>
      <c r="F76" s="101" t="s">
        <v>49</v>
      </c>
      <c r="G76" s="42" t="s">
        <v>48</v>
      </c>
      <c r="H76" s="30"/>
      <c r="I76" s="30"/>
      <c r="J76" s="102" t="s">
        <v>49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.0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.05" customHeight="1">
      <c r="B82" s="28"/>
      <c r="C82" s="17" t="s">
        <v>98</v>
      </c>
      <c r="L82" s="28"/>
    </row>
    <row r="83" spans="2:47" s="1" customFormat="1" ht="7.05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210" t="str">
        <f>E7</f>
        <v>Modernizácia prestupového terminálu Dopravného podniku mesta Martin, s.r.o. a Železníc Slovenskej republiky</v>
      </c>
      <c r="F85" s="211"/>
      <c r="G85" s="211"/>
      <c r="H85" s="211"/>
      <c r="L85" s="28"/>
    </row>
    <row r="86" spans="2:47" s="1" customFormat="1" ht="12" customHeight="1">
      <c r="B86" s="28"/>
      <c r="C86" s="23" t="s">
        <v>96</v>
      </c>
      <c r="L86" s="28"/>
    </row>
    <row r="87" spans="2:47" s="1" customFormat="1" ht="16.5" customHeight="1">
      <c r="B87" s="28"/>
      <c r="E87" s="200" t="str">
        <f>E9</f>
        <v>SO 04 - Verejné osvetlenie prístupového chodníka</v>
      </c>
      <c r="F87" s="209"/>
      <c r="G87" s="209"/>
      <c r="H87" s="209"/>
      <c r="L87" s="28"/>
    </row>
    <row r="88" spans="2:47" s="1" customFormat="1" ht="7.0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 xml:space="preserve"> </v>
      </c>
      <c r="I89" s="23" t="s">
        <v>20</v>
      </c>
      <c r="J89" s="51" t="str">
        <f>IF(J12="","",J12)</f>
        <v>16. 3. 2024</v>
      </c>
      <c r="L89" s="28"/>
    </row>
    <row r="90" spans="2:47" s="1" customFormat="1" ht="7.05" customHeight="1">
      <c r="B90" s="28"/>
      <c r="L90" s="28"/>
    </row>
    <row r="91" spans="2:47" s="1" customFormat="1" ht="15.15" customHeight="1">
      <c r="B91" s="28"/>
      <c r="C91" s="23" t="s">
        <v>22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3" t="s">
        <v>26</v>
      </c>
      <c r="F92" s="21" t="str">
        <f>IF(E18="","",E18)</f>
        <v>Vyplň údaj</v>
      </c>
      <c r="I92" s="23" t="s">
        <v>30</v>
      </c>
      <c r="J92" s="26" t="str">
        <f>E24</f>
        <v>Ing. Adamčiaková</v>
      </c>
      <c r="L92" s="28"/>
    </row>
    <row r="93" spans="2:47" s="1" customFormat="1" ht="10.199999999999999" customHeight="1">
      <c r="B93" s="28"/>
      <c r="L93" s="28"/>
    </row>
    <row r="94" spans="2:47" s="1" customFormat="1" ht="29.25" customHeight="1">
      <c r="B94" s="28"/>
      <c r="C94" s="103" t="s">
        <v>99</v>
      </c>
      <c r="D94" s="95"/>
      <c r="E94" s="95"/>
      <c r="F94" s="95"/>
      <c r="G94" s="95"/>
      <c r="H94" s="95"/>
      <c r="I94" s="95"/>
      <c r="J94" s="104" t="s">
        <v>100</v>
      </c>
      <c r="K94" s="95"/>
      <c r="L94" s="28"/>
    </row>
    <row r="95" spans="2:47" s="1" customFormat="1" ht="10.199999999999999" customHeight="1">
      <c r="B95" s="28"/>
      <c r="L95" s="28"/>
    </row>
    <row r="96" spans="2:47" s="1" customFormat="1" ht="22.8" customHeight="1">
      <c r="B96" s="28"/>
      <c r="C96" s="105" t="s">
        <v>101</v>
      </c>
      <c r="J96" s="65">
        <f>J116</f>
        <v>0</v>
      </c>
      <c r="L96" s="28"/>
      <c r="AU96" s="13" t="s">
        <v>102</v>
      </c>
    </row>
    <row r="97" spans="2:12" s="1" customFormat="1" ht="21.75" customHeight="1">
      <c r="B97" s="28"/>
      <c r="L97" s="28"/>
    </row>
    <row r="98" spans="2:12" s="1" customFormat="1" ht="7.05" customHeight="1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28"/>
    </row>
    <row r="102" spans="2:12" s="1" customFormat="1" ht="7.05" customHeight="1"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28"/>
    </row>
    <row r="103" spans="2:12" s="1" customFormat="1" ht="25.05" customHeight="1">
      <c r="B103" s="28"/>
      <c r="C103" s="17" t="s">
        <v>112</v>
      </c>
      <c r="L103" s="28"/>
    </row>
    <row r="104" spans="2:12" s="1" customFormat="1" ht="7.05" customHeight="1">
      <c r="B104" s="28"/>
      <c r="L104" s="28"/>
    </row>
    <row r="105" spans="2:12" s="1" customFormat="1" ht="12" customHeight="1">
      <c r="B105" s="28"/>
      <c r="C105" s="23" t="s">
        <v>15</v>
      </c>
      <c r="L105" s="28"/>
    </row>
    <row r="106" spans="2:12" s="1" customFormat="1" ht="26.25" customHeight="1">
      <c r="B106" s="28"/>
      <c r="E106" s="210" t="str">
        <f>E7</f>
        <v>Modernizácia prestupového terminálu Dopravného podniku mesta Martin, s.r.o. a Železníc Slovenskej republiky</v>
      </c>
      <c r="F106" s="211"/>
      <c r="G106" s="211"/>
      <c r="H106" s="211"/>
      <c r="L106" s="28"/>
    </row>
    <row r="107" spans="2:12" s="1" customFormat="1" ht="12" customHeight="1">
      <c r="B107" s="28"/>
      <c r="C107" s="23" t="s">
        <v>96</v>
      </c>
      <c r="L107" s="28"/>
    </row>
    <row r="108" spans="2:12" s="1" customFormat="1" ht="16.5" customHeight="1">
      <c r="B108" s="28"/>
      <c r="E108" s="200" t="str">
        <f>E9</f>
        <v>SO 04 - Verejné osvetlenie prístupového chodníka</v>
      </c>
      <c r="F108" s="209"/>
      <c r="G108" s="209"/>
      <c r="H108" s="209"/>
      <c r="L108" s="28"/>
    </row>
    <row r="109" spans="2:12" s="1" customFormat="1" ht="7.05" customHeight="1">
      <c r="B109" s="28"/>
      <c r="L109" s="28"/>
    </row>
    <row r="110" spans="2:12" s="1" customFormat="1" ht="12" customHeight="1">
      <c r="B110" s="28"/>
      <c r="C110" s="23" t="s">
        <v>18</v>
      </c>
      <c r="F110" s="21" t="str">
        <f>F12</f>
        <v xml:space="preserve"> </v>
      </c>
      <c r="I110" s="23" t="s">
        <v>20</v>
      </c>
      <c r="J110" s="51" t="str">
        <f>IF(J12="","",J12)</f>
        <v>16. 3. 2024</v>
      </c>
      <c r="L110" s="28"/>
    </row>
    <row r="111" spans="2:12" s="1" customFormat="1" ht="7.05" customHeight="1">
      <c r="B111" s="28"/>
      <c r="L111" s="28"/>
    </row>
    <row r="112" spans="2:12" s="1" customFormat="1" ht="15.15" customHeight="1">
      <c r="B112" s="28"/>
      <c r="C112" s="23" t="s">
        <v>22</v>
      </c>
      <c r="F112" s="21" t="str">
        <f>E15</f>
        <v xml:space="preserve"> </v>
      </c>
      <c r="I112" s="23" t="s">
        <v>28</v>
      </c>
      <c r="J112" s="26" t="str">
        <f>E21</f>
        <v xml:space="preserve"> </v>
      </c>
      <c r="L112" s="28"/>
    </row>
    <row r="113" spans="2:65" s="1" customFormat="1" ht="15.15" customHeight="1">
      <c r="B113" s="28"/>
      <c r="C113" s="23" t="s">
        <v>26</v>
      </c>
      <c r="F113" s="21" t="str">
        <f>IF(E18="","",E18)</f>
        <v>Vyplň údaj</v>
      </c>
      <c r="I113" s="23" t="s">
        <v>30</v>
      </c>
      <c r="J113" s="26" t="str">
        <f>E24</f>
        <v>Ing. Adamčiaková</v>
      </c>
      <c r="L113" s="28"/>
    </row>
    <row r="114" spans="2:65" s="1" customFormat="1" ht="10.199999999999999" customHeight="1">
      <c r="B114" s="28"/>
      <c r="L114" s="28"/>
    </row>
    <row r="115" spans="2:65" s="10" customFormat="1" ht="29.25" customHeight="1">
      <c r="B115" s="114"/>
      <c r="C115" s="115" t="s">
        <v>113</v>
      </c>
      <c r="D115" s="116" t="s">
        <v>58</v>
      </c>
      <c r="E115" s="116" t="s">
        <v>54</v>
      </c>
      <c r="F115" s="116" t="s">
        <v>55</v>
      </c>
      <c r="G115" s="116" t="s">
        <v>114</v>
      </c>
      <c r="H115" s="116" t="s">
        <v>115</v>
      </c>
      <c r="I115" s="116" t="s">
        <v>116</v>
      </c>
      <c r="J115" s="117" t="s">
        <v>100</v>
      </c>
      <c r="K115" s="118" t="s">
        <v>117</v>
      </c>
      <c r="L115" s="114"/>
      <c r="M115" s="58" t="s">
        <v>1</v>
      </c>
      <c r="N115" s="59" t="s">
        <v>37</v>
      </c>
      <c r="O115" s="59" t="s">
        <v>118</v>
      </c>
      <c r="P115" s="59" t="s">
        <v>119</v>
      </c>
      <c r="Q115" s="59" t="s">
        <v>120</v>
      </c>
      <c r="R115" s="59" t="s">
        <v>121</v>
      </c>
      <c r="S115" s="59" t="s">
        <v>122</v>
      </c>
      <c r="T115" s="60" t="s">
        <v>123</v>
      </c>
    </row>
    <row r="116" spans="2:65" s="1" customFormat="1" ht="22.8" customHeight="1">
      <c r="B116" s="28"/>
      <c r="C116" s="63" t="s">
        <v>101</v>
      </c>
      <c r="J116" s="119">
        <f>BK116</f>
        <v>0</v>
      </c>
      <c r="L116" s="28"/>
      <c r="M116" s="61"/>
      <c r="N116" s="52"/>
      <c r="O116" s="52"/>
      <c r="P116" s="120">
        <f>SUM(P117:P146)</f>
        <v>0</v>
      </c>
      <c r="Q116" s="52"/>
      <c r="R116" s="120">
        <f>SUM(R117:R146)</f>
        <v>0</v>
      </c>
      <c r="S116" s="52"/>
      <c r="T116" s="121">
        <f>SUM(T117:T146)</f>
        <v>0</v>
      </c>
      <c r="AT116" s="13" t="s">
        <v>72</v>
      </c>
      <c r="AU116" s="13" t="s">
        <v>102</v>
      </c>
      <c r="BK116" s="122">
        <f>SUM(BK117:BK146)</f>
        <v>0</v>
      </c>
    </row>
    <row r="117" spans="2:65" s="1" customFormat="1" ht="16.5" customHeight="1">
      <c r="B117" s="135"/>
      <c r="C117" s="136" t="s">
        <v>81</v>
      </c>
      <c r="D117" s="136" t="s">
        <v>128</v>
      </c>
      <c r="E117" s="137" t="s">
        <v>470</v>
      </c>
      <c r="F117" s="138" t="s">
        <v>471</v>
      </c>
      <c r="G117" s="139" t="s">
        <v>396</v>
      </c>
      <c r="H117" s="140">
        <v>6</v>
      </c>
      <c r="I117" s="141"/>
      <c r="J117" s="142">
        <f t="shared" ref="J117:J146" si="0">ROUND(I117*H117,2)</f>
        <v>0</v>
      </c>
      <c r="K117" s="143"/>
      <c r="L117" s="28"/>
      <c r="M117" s="144" t="s">
        <v>1</v>
      </c>
      <c r="N117" s="145" t="s">
        <v>39</v>
      </c>
      <c r="P117" s="146">
        <f t="shared" ref="P117:P146" si="1">O117*H117</f>
        <v>0</v>
      </c>
      <c r="Q117" s="146">
        <v>0</v>
      </c>
      <c r="R117" s="146">
        <f t="shared" ref="R117:R146" si="2">Q117*H117</f>
        <v>0</v>
      </c>
      <c r="S117" s="146">
        <v>0</v>
      </c>
      <c r="T117" s="147">
        <f t="shared" ref="T117:T146" si="3">S117*H117</f>
        <v>0</v>
      </c>
      <c r="AR117" s="148" t="s">
        <v>132</v>
      </c>
      <c r="AT117" s="148" t="s">
        <v>128</v>
      </c>
      <c r="AU117" s="148" t="s">
        <v>73</v>
      </c>
      <c r="AY117" s="13" t="s">
        <v>126</v>
      </c>
      <c r="BE117" s="149">
        <f t="shared" ref="BE117:BE146" si="4">IF(N117="základná",J117,0)</f>
        <v>0</v>
      </c>
      <c r="BF117" s="149">
        <f t="shared" ref="BF117:BF146" si="5">IF(N117="znížená",J117,0)</f>
        <v>0</v>
      </c>
      <c r="BG117" s="149">
        <f t="shared" ref="BG117:BG146" si="6">IF(N117="zákl. prenesená",J117,0)</f>
        <v>0</v>
      </c>
      <c r="BH117" s="149">
        <f t="shared" ref="BH117:BH146" si="7">IF(N117="zníž. prenesená",J117,0)</f>
        <v>0</v>
      </c>
      <c r="BI117" s="149">
        <f t="shared" ref="BI117:BI146" si="8">IF(N117="nulová",J117,0)</f>
        <v>0</v>
      </c>
      <c r="BJ117" s="13" t="s">
        <v>133</v>
      </c>
      <c r="BK117" s="149">
        <f t="shared" ref="BK117:BK146" si="9">ROUND(I117*H117,2)</f>
        <v>0</v>
      </c>
      <c r="BL117" s="13" t="s">
        <v>132</v>
      </c>
      <c r="BM117" s="148" t="s">
        <v>133</v>
      </c>
    </row>
    <row r="118" spans="2:65" s="1" customFormat="1" ht="24.15" customHeight="1">
      <c r="B118" s="135"/>
      <c r="C118" s="136" t="s">
        <v>133</v>
      </c>
      <c r="D118" s="136" t="s">
        <v>128</v>
      </c>
      <c r="E118" s="137" t="s">
        <v>472</v>
      </c>
      <c r="F118" s="138" t="s">
        <v>473</v>
      </c>
      <c r="G118" s="139" t="s">
        <v>396</v>
      </c>
      <c r="H118" s="140">
        <v>6</v>
      </c>
      <c r="I118" s="141"/>
      <c r="J118" s="142">
        <f t="shared" si="0"/>
        <v>0</v>
      </c>
      <c r="K118" s="143"/>
      <c r="L118" s="28"/>
      <c r="M118" s="144" t="s">
        <v>1</v>
      </c>
      <c r="N118" s="145" t="s">
        <v>39</v>
      </c>
      <c r="P118" s="146">
        <f t="shared" si="1"/>
        <v>0</v>
      </c>
      <c r="Q118" s="146">
        <v>0</v>
      </c>
      <c r="R118" s="146">
        <f t="shared" si="2"/>
        <v>0</v>
      </c>
      <c r="S118" s="146">
        <v>0</v>
      </c>
      <c r="T118" s="147">
        <f t="shared" si="3"/>
        <v>0</v>
      </c>
      <c r="AR118" s="148" t="s">
        <v>132</v>
      </c>
      <c r="AT118" s="148" t="s">
        <v>128</v>
      </c>
      <c r="AU118" s="148" t="s">
        <v>73</v>
      </c>
      <c r="AY118" s="13" t="s">
        <v>126</v>
      </c>
      <c r="BE118" s="149">
        <f t="shared" si="4"/>
        <v>0</v>
      </c>
      <c r="BF118" s="149">
        <f t="shared" si="5"/>
        <v>0</v>
      </c>
      <c r="BG118" s="149">
        <f t="shared" si="6"/>
        <v>0</v>
      </c>
      <c r="BH118" s="149">
        <f t="shared" si="7"/>
        <v>0</v>
      </c>
      <c r="BI118" s="149">
        <f t="shared" si="8"/>
        <v>0</v>
      </c>
      <c r="BJ118" s="13" t="s">
        <v>133</v>
      </c>
      <c r="BK118" s="149">
        <f t="shared" si="9"/>
        <v>0</v>
      </c>
      <c r="BL118" s="13" t="s">
        <v>132</v>
      </c>
      <c r="BM118" s="148" t="s">
        <v>132</v>
      </c>
    </row>
    <row r="119" spans="2:65" s="1" customFormat="1" ht="16.5" customHeight="1">
      <c r="B119" s="135"/>
      <c r="C119" s="136" t="s">
        <v>142</v>
      </c>
      <c r="D119" s="136" t="s">
        <v>128</v>
      </c>
      <c r="E119" s="137" t="s">
        <v>474</v>
      </c>
      <c r="F119" s="138" t="s">
        <v>475</v>
      </c>
      <c r="G119" s="139" t="s">
        <v>396</v>
      </c>
      <c r="H119" s="140">
        <v>6</v>
      </c>
      <c r="I119" s="141"/>
      <c r="J119" s="142">
        <f t="shared" si="0"/>
        <v>0</v>
      </c>
      <c r="K119" s="143"/>
      <c r="L119" s="28"/>
      <c r="M119" s="144" t="s">
        <v>1</v>
      </c>
      <c r="N119" s="145" t="s">
        <v>39</v>
      </c>
      <c r="P119" s="146">
        <f t="shared" si="1"/>
        <v>0</v>
      </c>
      <c r="Q119" s="146">
        <v>0</v>
      </c>
      <c r="R119" s="146">
        <f t="shared" si="2"/>
        <v>0</v>
      </c>
      <c r="S119" s="146">
        <v>0</v>
      </c>
      <c r="T119" s="147">
        <f t="shared" si="3"/>
        <v>0</v>
      </c>
      <c r="AR119" s="148" t="s">
        <v>132</v>
      </c>
      <c r="AT119" s="148" t="s">
        <v>128</v>
      </c>
      <c r="AU119" s="148" t="s">
        <v>73</v>
      </c>
      <c r="AY119" s="13" t="s">
        <v>126</v>
      </c>
      <c r="BE119" s="149">
        <f t="shared" si="4"/>
        <v>0</v>
      </c>
      <c r="BF119" s="149">
        <f t="shared" si="5"/>
        <v>0</v>
      </c>
      <c r="BG119" s="149">
        <f t="shared" si="6"/>
        <v>0</v>
      </c>
      <c r="BH119" s="149">
        <f t="shared" si="7"/>
        <v>0</v>
      </c>
      <c r="BI119" s="149">
        <f t="shared" si="8"/>
        <v>0</v>
      </c>
      <c r="BJ119" s="13" t="s">
        <v>133</v>
      </c>
      <c r="BK119" s="149">
        <f t="shared" si="9"/>
        <v>0</v>
      </c>
      <c r="BL119" s="13" t="s">
        <v>132</v>
      </c>
      <c r="BM119" s="148" t="s">
        <v>155</v>
      </c>
    </row>
    <row r="120" spans="2:65" s="1" customFormat="1" ht="16.5" customHeight="1">
      <c r="B120" s="135"/>
      <c r="C120" s="136" t="s">
        <v>132</v>
      </c>
      <c r="D120" s="136" t="s">
        <v>128</v>
      </c>
      <c r="E120" s="137" t="s">
        <v>417</v>
      </c>
      <c r="F120" s="138" t="s">
        <v>418</v>
      </c>
      <c r="G120" s="139" t="s">
        <v>181</v>
      </c>
      <c r="H120" s="140">
        <v>1</v>
      </c>
      <c r="I120" s="141"/>
      <c r="J120" s="142">
        <f t="shared" si="0"/>
        <v>0</v>
      </c>
      <c r="K120" s="143"/>
      <c r="L120" s="28"/>
      <c r="M120" s="144" t="s">
        <v>1</v>
      </c>
      <c r="N120" s="145" t="s">
        <v>39</v>
      </c>
      <c r="P120" s="146">
        <f t="shared" si="1"/>
        <v>0</v>
      </c>
      <c r="Q120" s="146">
        <v>0</v>
      </c>
      <c r="R120" s="146">
        <f t="shared" si="2"/>
        <v>0</v>
      </c>
      <c r="S120" s="146">
        <v>0</v>
      </c>
      <c r="T120" s="147">
        <f t="shared" si="3"/>
        <v>0</v>
      </c>
      <c r="AR120" s="148" t="s">
        <v>132</v>
      </c>
      <c r="AT120" s="148" t="s">
        <v>128</v>
      </c>
      <c r="AU120" s="148" t="s">
        <v>73</v>
      </c>
      <c r="AY120" s="13" t="s">
        <v>126</v>
      </c>
      <c r="BE120" s="149">
        <f t="shared" si="4"/>
        <v>0</v>
      </c>
      <c r="BF120" s="149">
        <f t="shared" si="5"/>
        <v>0</v>
      </c>
      <c r="BG120" s="149">
        <f t="shared" si="6"/>
        <v>0</v>
      </c>
      <c r="BH120" s="149">
        <f t="shared" si="7"/>
        <v>0</v>
      </c>
      <c r="BI120" s="149">
        <f t="shared" si="8"/>
        <v>0</v>
      </c>
      <c r="BJ120" s="13" t="s">
        <v>133</v>
      </c>
      <c r="BK120" s="149">
        <f t="shared" si="9"/>
        <v>0</v>
      </c>
      <c r="BL120" s="13" t="s">
        <v>132</v>
      </c>
      <c r="BM120" s="148" t="s">
        <v>163</v>
      </c>
    </row>
    <row r="121" spans="2:65" s="1" customFormat="1" ht="16.5" customHeight="1">
      <c r="B121" s="135"/>
      <c r="C121" s="136" t="s">
        <v>150</v>
      </c>
      <c r="D121" s="136" t="s">
        <v>128</v>
      </c>
      <c r="E121" s="137" t="s">
        <v>476</v>
      </c>
      <c r="F121" s="138" t="s">
        <v>477</v>
      </c>
      <c r="G121" s="139" t="s">
        <v>396</v>
      </c>
      <c r="H121" s="140">
        <v>34</v>
      </c>
      <c r="I121" s="141"/>
      <c r="J121" s="142">
        <f t="shared" si="0"/>
        <v>0</v>
      </c>
      <c r="K121" s="143"/>
      <c r="L121" s="28"/>
      <c r="M121" s="144" t="s">
        <v>1</v>
      </c>
      <c r="N121" s="145" t="s">
        <v>39</v>
      </c>
      <c r="P121" s="146">
        <f t="shared" si="1"/>
        <v>0</v>
      </c>
      <c r="Q121" s="146">
        <v>0</v>
      </c>
      <c r="R121" s="146">
        <f t="shared" si="2"/>
        <v>0</v>
      </c>
      <c r="S121" s="146">
        <v>0</v>
      </c>
      <c r="T121" s="147">
        <f t="shared" si="3"/>
        <v>0</v>
      </c>
      <c r="AR121" s="148" t="s">
        <v>132</v>
      </c>
      <c r="AT121" s="148" t="s">
        <v>128</v>
      </c>
      <c r="AU121" s="148" t="s">
        <v>73</v>
      </c>
      <c r="AY121" s="13" t="s">
        <v>126</v>
      </c>
      <c r="BE121" s="149">
        <f t="shared" si="4"/>
        <v>0</v>
      </c>
      <c r="BF121" s="149">
        <f t="shared" si="5"/>
        <v>0</v>
      </c>
      <c r="BG121" s="149">
        <f t="shared" si="6"/>
        <v>0</v>
      </c>
      <c r="BH121" s="149">
        <f t="shared" si="7"/>
        <v>0</v>
      </c>
      <c r="BI121" s="149">
        <f t="shared" si="8"/>
        <v>0</v>
      </c>
      <c r="BJ121" s="13" t="s">
        <v>133</v>
      </c>
      <c r="BK121" s="149">
        <f t="shared" si="9"/>
        <v>0</v>
      </c>
      <c r="BL121" s="13" t="s">
        <v>132</v>
      </c>
      <c r="BM121" s="148" t="s">
        <v>171</v>
      </c>
    </row>
    <row r="122" spans="2:65" s="1" customFormat="1" ht="24.15" customHeight="1">
      <c r="B122" s="135"/>
      <c r="C122" s="136" t="s">
        <v>155</v>
      </c>
      <c r="D122" s="136" t="s">
        <v>128</v>
      </c>
      <c r="E122" s="137" t="s">
        <v>478</v>
      </c>
      <c r="F122" s="138" t="s">
        <v>479</v>
      </c>
      <c r="G122" s="139" t="s">
        <v>396</v>
      </c>
      <c r="H122" s="140">
        <v>6</v>
      </c>
      <c r="I122" s="141"/>
      <c r="J122" s="142">
        <f t="shared" si="0"/>
        <v>0</v>
      </c>
      <c r="K122" s="143"/>
      <c r="L122" s="28"/>
      <c r="M122" s="144" t="s">
        <v>1</v>
      </c>
      <c r="N122" s="145" t="s">
        <v>39</v>
      </c>
      <c r="P122" s="146">
        <f t="shared" si="1"/>
        <v>0</v>
      </c>
      <c r="Q122" s="146">
        <v>0</v>
      </c>
      <c r="R122" s="146">
        <f t="shared" si="2"/>
        <v>0</v>
      </c>
      <c r="S122" s="146">
        <v>0</v>
      </c>
      <c r="T122" s="147">
        <f t="shared" si="3"/>
        <v>0</v>
      </c>
      <c r="AR122" s="148" t="s">
        <v>132</v>
      </c>
      <c r="AT122" s="148" t="s">
        <v>128</v>
      </c>
      <c r="AU122" s="148" t="s">
        <v>73</v>
      </c>
      <c r="AY122" s="13" t="s">
        <v>126</v>
      </c>
      <c r="BE122" s="149">
        <f t="shared" si="4"/>
        <v>0</v>
      </c>
      <c r="BF122" s="149">
        <f t="shared" si="5"/>
        <v>0</v>
      </c>
      <c r="BG122" s="149">
        <f t="shared" si="6"/>
        <v>0</v>
      </c>
      <c r="BH122" s="149">
        <f t="shared" si="7"/>
        <v>0</v>
      </c>
      <c r="BI122" s="149">
        <f t="shared" si="8"/>
        <v>0</v>
      </c>
      <c r="BJ122" s="13" t="s">
        <v>133</v>
      </c>
      <c r="BK122" s="149">
        <f t="shared" si="9"/>
        <v>0</v>
      </c>
      <c r="BL122" s="13" t="s">
        <v>132</v>
      </c>
      <c r="BM122" s="148" t="s">
        <v>180</v>
      </c>
    </row>
    <row r="123" spans="2:65" s="1" customFormat="1" ht="24.15" customHeight="1">
      <c r="B123" s="135"/>
      <c r="C123" s="136" t="s">
        <v>159</v>
      </c>
      <c r="D123" s="136" t="s">
        <v>128</v>
      </c>
      <c r="E123" s="137" t="s">
        <v>480</v>
      </c>
      <c r="F123" s="138" t="s">
        <v>481</v>
      </c>
      <c r="G123" s="139" t="s">
        <v>396</v>
      </c>
      <c r="H123" s="140">
        <v>6</v>
      </c>
      <c r="I123" s="141"/>
      <c r="J123" s="142">
        <f t="shared" si="0"/>
        <v>0</v>
      </c>
      <c r="K123" s="143"/>
      <c r="L123" s="28"/>
      <c r="M123" s="144" t="s">
        <v>1</v>
      </c>
      <c r="N123" s="145" t="s">
        <v>39</v>
      </c>
      <c r="P123" s="146">
        <f t="shared" si="1"/>
        <v>0</v>
      </c>
      <c r="Q123" s="146">
        <v>0</v>
      </c>
      <c r="R123" s="146">
        <f t="shared" si="2"/>
        <v>0</v>
      </c>
      <c r="S123" s="146">
        <v>0</v>
      </c>
      <c r="T123" s="147">
        <f t="shared" si="3"/>
        <v>0</v>
      </c>
      <c r="AR123" s="148" t="s">
        <v>132</v>
      </c>
      <c r="AT123" s="148" t="s">
        <v>128</v>
      </c>
      <c r="AU123" s="148" t="s">
        <v>73</v>
      </c>
      <c r="AY123" s="13" t="s">
        <v>126</v>
      </c>
      <c r="BE123" s="149">
        <f t="shared" si="4"/>
        <v>0</v>
      </c>
      <c r="BF123" s="149">
        <f t="shared" si="5"/>
        <v>0</v>
      </c>
      <c r="BG123" s="149">
        <f t="shared" si="6"/>
        <v>0</v>
      </c>
      <c r="BH123" s="149">
        <f t="shared" si="7"/>
        <v>0</v>
      </c>
      <c r="BI123" s="149">
        <f t="shared" si="8"/>
        <v>0</v>
      </c>
      <c r="BJ123" s="13" t="s">
        <v>133</v>
      </c>
      <c r="BK123" s="149">
        <f t="shared" si="9"/>
        <v>0</v>
      </c>
      <c r="BL123" s="13" t="s">
        <v>132</v>
      </c>
      <c r="BM123" s="148" t="s">
        <v>191</v>
      </c>
    </row>
    <row r="124" spans="2:65" s="1" customFormat="1" ht="16.5" customHeight="1">
      <c r="B124" s="135"/>
      <c r="C124" s="136" t="s">
        <v>163</v>
      </c>
      <c r="D124" s="136" t="s">
        <v>128</v>
      </c>
      <c r="E124" s="137" t="s">
        <v>482</v>
      </c>
      <c r="F124" s="138" t="s">
        <v>483</v>
      </c>
      <c r="G124" s="139" t="s">
        <v>484</v>
      </c>
      <c r="H124" s="140">
        <v>6</v>
      </c>
      <c r="I124" s="141"/>
      <c r="J124" s="142">
        <f t="shared" si="0"/>
        <v>0</v>
      </c>
      <c r="K124" s="143"/>
      <c r="L124" s="28"/>
      <c r="M124" s="144" t="s">
        <v>1</v>
      </c>
      <c r="N124" s="145" t="s">
        <v>39</v>
      </c>
      <c r="P124" s="146">
        <f t="shared" si="1"/>
        <v>0</v>
      </c>
      <c r="Q124" s="146">
        <v>0</v>
      </c>
      <c r="R124" s="146">
        <f t="shared" si="2"/>
        <v>0</v>
      </c>
      <c r="S124" s="146">
        <v>0</v>
      </c>
      <c r="T124" s="147">
        <f t="shared" si="3"/>
        <v>0</v>
      </c>
      <c r="AR124" s="148" t="s">
        <v>132</v>
      </c>
      <c r="AT124" s="148" t="s">
        <v>128</v>
      </c>
      <c r="AU124" s="148" t="s">
        <v>73</v>
      </c>
      <c r="AY124" s="13" t="s">
        <v>126</v>
      </c>
      <c r="BE124" s="149">
        <f t="shared" si="4"/>
        <v>0</v>
      </c>
      <c r="BF124" s="149">
        <f t="shared" si="5"/>
        <v>0</v>
      </c>
      <c r="BG124" s="149">
        <f t="shared" si="6"/>
        <v>0</v>
      </c>
      <c r="BH124" s="149">
        <f t="shared" si="7"/>
        <v>0</v>
      </c>
      <c r="BI124" s="149">
        <f t="shared" si="8"/>
        <v>0</v>
      </c>
      <c r="BJ124" s="13" t="s">
        <v>133</v>
      </c>
      <c r="BK124" s="149">
        <f t="shared" si="9"/>
        <v>0</v>
      </c>
      <c r="BL124" s="13" t="s">
        <v>132</v>
      </c>
      <c r="BM124" s="148" t="s">
        <v>200</v>
      </c>
    </row>
    <row r="125" spans="2:65" s="1" customFormat="1" ht="16.5" customHeight="1">
      <c r="B125" s="135"/>
      <c r="C125" s="136" t="s">
        <v>167</v>
      </c>
      <c r="D125" s="136" t="s">
        <v>128</v>
      </c>
      <c r="E125" s="137" t="s">
        <v>411</v>
      </c>
      <c r="F125" s="138" t="s">
        <v>412</v>
      </c>
      <c r="G125" s="139" t="s">
        <v>181</v>
      </c>
      <c r="H125" s="140">
        <v>88</v>
      </c>
      <c r="I125" s="141"/>
      <c r="J125" s="142">
        <f t="shared" si="0"/>
        <v>0</v>
      </c>
      <c r="K125" s="143"/>
      <c r="L125" s="28"/>
      <c r="M125" s="144" t="s">
        <v>1</v>
      </c>
      <c r="N125" s="145" t="s">
        <v>39</v>
      </c>
      <c r="P125" s="146">
        <f t="shared" si="1"/>
        <v>0</v>
      </c>
      <c r="Q125" s="146">
        <v>0</v>
      </c>
      <c r="R125" s="146">
        <f t="shared" si="2"/>
        <v>0</v>
      </c>
      <c r="S125" s="146">
        <v>0</v>
      </c>
      <c r="T125" s="147">
        <f t="shared" si="3"/>
        <v>0</v>
      </c>
      <c r="AR125" s="148" t="s">
        <v>132</v>
      </c>
      <c r="AT125" s="148" t="s">
        <v>128</v>
      </c>
      <c r="AU125" s="148" t="s">
        <v>73</v>
      </c>
      <c r="AY125" s="13" t="s">
        <v>126</v>
      </c>
      <c r="BE125" s="149">
        <f t="shared" si="4"/>
        <v>0</v>
      </c>
      <c r="BF125" s="149">
        <f t="shared" si="5"/>
        <v>0</v>
      </c>
      <c r="BG125" s="149">
        <f t="shared" si="6"/>
        <v>0</v>
      </c>
      <c r="BH125" s="149">
        <f t="shared" si="7"/>
        <v>0</v>
      </c>
      <c r="BI125" s="149">
        <f t="shared" si="8"/>
        <v>0</v>
      </c>
      <c r="BJ125" s="13" t="s">
        <v>133</v>
      </c>
      <c r="BK125" s="149">
        <f t="shared" si="9"/>
        <v>0</v>
      </c>
      <c r="BL125" s="13" t="s">
        <v>132</v>
      </c>
      <c r="BM125" s="148" t="s">
        <v>208</v>
      </c>
    </row>
    <row r="126" spans="2:65" s="1" customFormat="1" ht="16.5" customHeight="1">
      <c r="B126" s="135"/>
      <c r="C126" s="136" t="s">
        <v>171</v>
      </c>
      <c r="D126" s="136" t="s">
        <v>128</v>
      </c>
      <c r="E126" s="137" t="s">
        <v>413</v>
      </c>
      <c r="F126" s="138" t="s">
        <v>414</v>
      </c>
      <c r="G126" s="139" t="s">
        <v>181</v>
      </c>
      <c r="H126" s="140">
        <v>40</v>
      </c>
      <c r="I126" s="141"/>
      <c r="J126" s="142">
        <f t="shared" si="0"/>
        <v>0</v>
      </c>
      <c r="K126" s="143"/>
      <c r="L126" s="28"/>
      <c r="M126" s="144" t="s">
        <v>1</v>
      </c>
      <c r="N126" s="145" t="s">
        <v>39</v>
      </c>
      <c r="P126" s="146">
        <f t="shared" si="1"/>
        <v>0</v>
      </c>
      <c r="Q126" s="146">
        <v>0</v>
      </c>
      <c r="R126" s="146">
        <f t="shared" si="2"/>
        <v>0</v>
      </c>
      <c r="S126" s="146">
        <v>0</v>
      </c>
      <c r="T126" s="147">
        <f t="shared" si="3"/>
        <v>0</v>
      </c>
      <c r="AR126" s="148" t="s">
        <v>132</v>
      </c>
      <c r="AT126" s="148" t="s">
        <v>128</v>
      </c>
      <c r="AU126" s="148" t="s">
        <v>73</v>
      </c>
      <c r="AY126" s="13" t="s">
        <v>126</v>
      </c>
      <c r="BE126" s="149">
        <f t="shared" si="4"/>
        <v>0</v>
      </c>
      <c r="BF126" s="149">
        <f t="shared" si="5"/>
        <v>0</v>
      </c>
      <c r="BG126" s="149">
        <f t="shared" si="6"/>
        <v>0</v>
      </c>
      <c r="BH126" s="149">
        <f t="shared" si="7"/>
        <v>0</v>
      </c>
      <c r="BI126" s="149">
        <f t="shared" si="8"/>
        <v>0</v>
      </c>
      <c r="BJ126" s="13" t="s">
        <v>133</v>
      </c>
      <c r="BK126" s="149">
        <f t="shared" si="9"/>
        <v>0</v>
      </c>
      <c r="BL126" s="13" t="s">
        <v>132</v>
      </c>
      <c r="BM126" s="148" t="s">
        <v>7</v>
      </c>
    </row>
    <row r="127" spans="2:65" s="1" customFormat="1" ht="24.15" customHeight="1">
      <c r="B127" s="135"/>
      <c r="C127" s="136" t="s">
        <v>176</v>
      </c>
      <c r="D127" s="136" t="s">
        <v>128</v>
      </c>
      <c r="E127" s="137" t="s">
        <v>485</v>
      </c>
      <c r="F127" s="138" t="s">
        <v>486</v>
      </c>
      <c r="G127" s="139" t="s">
        <v>396</v>
      </c>
      <c r="H127" s="140">
        <v>6</v>
      </c>
      <c r="I127" s="141"/>
      <c r="J127" s="142">
        <f t="shared" si="0"/>
        <v>0</v>
      </c>
      <c r="K127" s="143"/>
      <c r="L127" s="28"/>
      <c r="M127" s="144" t="s">
        <v>1</v>
      </c>
      <c r="N127" s="145" t="s">
        <v>39</v>
      </c>
      <c r="P127" s="146">
        <f t="shared" si="1"/>
        <v>0</v>
      </c>
      <c r="Q127" s="146">
        <v>0</v>
      </c>
      <c r="R127" s="146">
        <f t="shared" si="2"/>
        <v>0</v>
      </c>
      <c r="S127" s="146">
        <v>0</v>
      </c>
      <c r="T127" s="147">
        <f t="shared" si="3"/>
        <v>0</v>
      </c>
      <c r="AR127" s="148" t="s">
        <v>132</v>
      </c>
      <c r="AT127" s="148" t="s">
        <v>128</v>
      </c>
      <c r="AU127" s="148" t="s">
        <v>73</v>
      </c>
      <c r="AY127" s="13" t="s">
        <v>126</v>
      </c>
      <c r="BE127" s="149">
        <f t="shared" si="4"/>
        <v>0</v>
      </c>
      <c r="BF127" s="149">
        <f t="shared" si="5"/>
        <v>0</v>
      </c>
      <c r="BG127" s="149">
        <f t="shared" si="6"/>
        <v>0</v>
      </c>
      <c r="BH127" s="149">
        <f t="shared" si="7"/>
        <v>0</v>
      </c>
      <c r="BI127" s="149">
        <f t="shared" si="8"/>
        <v>0</v>
      </c>
      <c r="BJ127" s="13" t="s">
        <v>133</v>
      </c>
      <c r="BK127" s="149">
        <f t="shared" si="9"/>
        <v>0</v>
      </c>
      <c r="BL127" s="13" t="s">
        <v>132</v>
      </c>
      <c r="BM127" s="148" t="s">
        <v>223</v>
      </c>
    </row>
    <row r="128" spans="2:65" s="1" customFormat="1" ht="16.5" customHeight="1">
      <c r="B128" s="135"/>
      <c r="C128" s="136" t="s">
        <v>180</v>
      </c>
      <c r="D128" s="136" t="s">
        <v>128</v>
      </c>
      <c r="E128" s="137" t="s">
        <v>417</v>
      </c>
      <c r="F128" s="138" t="s">
        <v>418</v>
      </c>
      <c r="G128" s="139" t="s">
        <v>181</v>
      </c>
      <c r="H128" s="140">
        <v>2</v>
      </c>
      <c r="I128" s="141"/>
      <c r="J128" s="142">
        <f t="shared" si="0"/>
        <v>0</v>
      </c>
      <c r="K128" s="143"/>
      <c r="L128" s="28"/>
      <c r="M128" s="144" t="s">
        <v>1</v>
      </c>
      <c r="N128" s="145" t="s">
        <v>39</v>
      </c>
      <c r="P128" s="146">
        <f t="shared" si="1"/>
        <v>0</v>
      </c>
      <c r="Q128" s="146">
        <v>0</v>
      </c>
      <c r="R128" s="146">
        <f t="shared" si="2"/>
        <v>0</v>
      </c>
      <c r="S128" s="146">
        <v>0</v>
      </c>
      <c r="T128" s="147">
        <f t="shared" si="3"/>
        <v>0</v>
      </c>
      <c r="AR128" s="148" t="s">
        <v>132</v>
      </c>
      <c r="AT128" s="148" t="s">
        <v>128</v>
      </c>
      <c r="AU128" s="148" t="s">
        <v>73</v>
      </c>
      <c r="AY128" s="13" t="s">
        <v>126</v>
      </c>
      <c r="BE128" s="149">
        <f t="shared" si="4"/>
        <v>0</v>
      </c>
      <c r="BF128" s="149">
        <f t="shared" si="5"/>
        <v>0</v>
      </c>
      <c r="BG128" s="149">
        <f t="shared" si="6"/>
        <v>0</v>
      </c>
      <c r="BH128" s="149">
        <f t="shared" si="7"/>
        <v>0</v>
      </c>
      <c r="BI128" s="149">
        <f t="shared" si="8"/>
        <v>0</v>
      </c>
      <c r="BJ128" s="13" t="s">
        <v>133</v>
      </c>
      <c r="BK128" s="149">
        <f t="shared" si="9"/>
        <v>0</v>
      </c>
      <c r="BL128" s="13" t="s">
        <v>132</v>
      </c>
      <c r="BM128" s="148" t="s">
        <v>231</v>
      </c>
    </row>
    <row r="129" spans="2:65" s="1" customFormat="1" ht="16.5" customHeight="1">
      <c r="B129" s="135"/>
      <c r="C129" s="136" t="s">
        <v>186</v>
      </c>
      <c r="D129" s="136" t="s">
        <v>128</v>
      </c>
      <c r="E129" s="137" t="s">
        <v>419</v>
      </c>
      <c r="F129" s="138" t="s">
        <v>420</v>
      </c>
      <c r="G129" s="139" t="s">
        <v>396</v>
      </c>
      <c r="H129" s="140">
        <v>6</v>
      </c>
      <c r="I129" s="141"/>
      <c r="J129" s="142">
        <f t="shared" si="0"/>
        <v>0</v>
      </c>
      <c r="K129" s="143"/>
      <c r="L129" s="28"/>
      <c r="M129" s="144" t="s">
        <v>1</v>
      </c>
      <c r="N129" s="145" t="s">
        <v>39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</v>
      </c>
      <c r="T129" s="147">
        <f t="shared" si="3"/>
        <v>0</v>
      </c>
      <c r="AR129" s="148" t="s">
        <v>132</v>
      </c>
      <c r="AT129" s="148" t="s">
        <v>128</v>
      </c>
      <c r="AU129" s="148" t="s">
        <v>73</v>
      </c>
      <c r="AY129" s="13" t="s">
        <v>126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133</v>
      </c>
      <c r="BK129" s="149">
        <f t="shared" si="9"/>
        <v>0</v>
      </c>
      <c r="BL129" s="13" t="s">
        <v>132</v>
      </c>
      <c r="BM129" s="148" t="s">
        <v>239</v>
      </c>
    </row>
    <row r="130" spans="2:65" s="1" customFormat="1" ht="16.5" customHeight="1">
      <c r="B130" s="135"/>
      <c r="C130" s="136" t="s">
        <v>191</v>
      </c>
      <c r="D130" s="136" t="s">
        <v>128</v>
      </c>
      <c r="E130" s="137" t="s">
        <v>487</v>
      </c>
      <c r="F130" s="138" t="s">
        <v>488</v>
      </c>
      <c r="G130" s="139" t="s">
        <v>396</v>
      </c>
      <c r="H130" s="140">
        <v>6</v>
      </c>
      <c r="I130" s="141"/>
      <c r="J130" s="142">
        <f t="shared" si="0"/>
        <v>0</v>
      </c>
      <c r="K130" s="143"/>
      <c r="L130" s="28"/>
      <c r="M130" s="144" t="s">
        <v>1</v>
      </c>
      <c r="N130" s="145" t="s">
        <v>39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</v>
      </c>
      <c r="T130" s="147">
        <f t="shared" si="3"/>
        <v>0</v>
      </c>
      <c r="AR130" s="148" t="s">
        <v>132</v>
      </c>
      <c r="AT130" s="148" t="s">
        <v>128</v>
      </c>
      <c r="AU130" s="148" t="s">
        <v>73</v>
      </c>
      <c r="AY130" s="13" t="s">
        <v>126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133</v>
      </c>
      <c r="BK130" s="149">
        <f t="shared" si="9"/>
        <v>0</v>
      </c>
      <c r="BL130" s="13" t="s">
        <v>132</v>
      </c>
      <c r="BM130" s="148" t="s">
        <v>248</v>
      </c>
    </row>
    <row r="131" spans="2:65" s="1" customFormat="1" ht="16.5" customHeight="1">
      <c r="B131" s="135"/>
      <c r="C131" s="136" t="s">
        <v>196</v>
      </c>
      <c r="D131" s="136" t="s">
        <v>128</v>
      </c>
      <c r="E131" s="137" t="s">
        <v>489</v>
      </c>
      <c r="F131" s="138" t="s">
        <v>490</v>
      </c>
      <c r="G131" s="139" t="s">
        <v>396</v>
      </c>
      <c r="H131" s="140">
        <v>6</v>
      </c>
      <c r="I131" s="141"/>
      <c r="J131" s="142">
        <f t="shared" si="0"/>
        <v>0</v>
      </c>
      <c r="K131" s="143"/>
      <c r="L131" s="28"/>
      <c r="M131" s="144" t="s">
        <v>1</v>
      </c>
      <c r="N131" s="145" t="s">
        <v>39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R131" s="148" t="s">
        <v>132</v>
      </c>
      <c r="AT131" s="148" t="s">
        <v>128</v>
      </c>
      <c r="AU131" s="148" t="s">
        <v>73</v>
      </c>
      <c r="AY131" s="13" t="s">
        <v>126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133</v>
      </c>
      <c r="BK131" s="149">
        <f t="shared" si="9"/>
        <v>0</v>
      </c>
      <c r="BL131" s="13" t="s">
        <v>132</v>
      </c>
      <c r="BM131" s="148" t="s">
        <v>257</v>
      </c>
    </row>
    <row r="132" spans="2:65" s="1" customFormat="1" ht="24.15" customHeight="1">
      <c r="B132" s="135"/>
      <c r="C132" s="136" t="s">
        <v>200</v>
      </c>
      <c r="D132" s="136" t="s">
        <v>128</v>
      </c>
      <c r="E132" s="137" t="s">
        <v>425</v>
      </c>
      <c r="F132" s="138" t="s">
        <v>426</v>
      </c>
      <c r="G132" s="139" t="s">
        <v>181</v>
      </c>
      <c r="H132" s="140">
        <v>78</v>
      </c>
      <c r="I132" s="141"/>
      <c r="J132" s="142">
        <f t="shared" si="0"/>
        <v>0</v>
      </c>
      <c r="K132" s="143"/>
      <c r="L132" s="28"/>
      <c r="M132" s="144" t="s">
        <v>1</v>
      </c>
      <c r="N132" s="145" t="s">
        <v>39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R132" s="148" t="s">
        <v>132</v>
      </c>
      <c r="AT132" s="148" t="s">
        <v>128</v>
      </c>
      <c r="AU132" s="148" t="s">
        <v>73</v>
      </c>
      <c r="AY132" s="13" t="s">
        <v>126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133</v>
      </c>
      <c r="BK132" s="149">
        <f t="shared" si="9"/>
        <v>0</v>
      </c>
      <c r="BL132" s="13" t="s">
        <v>132</v>
      </c>
      <c r="BM132" s="148" t="s">
        <v>263</v>
      </c>
    </row>
    <row r="133" spans="2:65" s="1" customFormat="1" ht="21.75" customHeight="1">
      <c r="B133" s="135"/>
      <c r="C133" s="136" t="s">
        <v>204</v>
      </c>
      <c r="D133" s="136" t="s">
        <v>128</v>
      </c>
      <c r="E133" s="137" t="s">
        <v>431</v>
      </c>
      <c r="F133" s="138" t="s">
        <v>432</v>
      </c>
      <c r="G133" s="139" t="s">
        <v>396</v>
      </c>
      <c r="H133" s="140">
        <v>1</v>
      </c>
      <c r="I133" s="141"/>
      <c r="J133" s="142">
        <f t="shared" si="0"/>
        <v>0</v>
      </c>
      <c r="K133" s="143"/>
      <c r="L133" s="28"/>
      <c r="M133" s="144" t="s">
        <v>1</v>
      </c>
      <c r="N133" s="145" t="s">
        <v>39</v>
      </c>
      <c r="P133" s="146">
        <f t="shared" si="1"/>
        <v>0</v>
      </c>
      <c r="Q133" s="146">
        <v>0</v>
      </c>
      <c r="R133" s="146">
        <f t="shared" si="2"/>
        <v>0</v>
      </c>
      <c r="S133" s="146">
        <v>0</v>
      </c>
      <c r="T133" s="147">
        <f t="shared" si="3"/>
        <v>0</v>
      </c>
      <c r="AR133" s="148" t="s">
        <v>132</v>
      </c>
      <c r="AT133" s="148" t="s">
        <v>128</v>
      </c>
      <c r="AU133" s="148" t="s">
        <v>73</v>
      </c>
      <c r="AY133" s="13" t="s">
        <v>126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133</v>
      </c>
      <c r="BK133" s="149">
        <f t="shared" si="9"/>
        <v>0</v>
      </c>
      <c r="BL133" s="13" t="s">
        <v>132</v>
      </c>
      <c r="BM133" s="148" t="s">
        <v>271</v>
      </c>
    </row>
    <row r="134" spans="2:65" s="1" customFormat="1" ht="16.5" customHeight="1">
      <c r="B134" s="135"/>
      <c r="C134" s="136" t="s">
        <v>208</v>
      </c>
      <c r="D134" s="136" t="s">
        <v>128</v>
      </c>
      <c r="E134" s="137" t="s">
        <v>433</v>
      </c>
      <c r="F134" s="138" t="s">
        <v>434</v>
      </c>
      <c r="G134" s="139" t="s">
        <v>396</v>
      </c>
      <c r="H134" s="140">
        <v>2</v>
      </c>
      <c r="I134" s="141"/>
      <c r="J134" s="142">
        <f t="shared" si="0"/>
        <v>0</v>
      </c>
      <c r="K134" s="143"/>
      <c r="L134" s="28"/>
      <c r="M134" s="144" t="s">
        <v>1</v>
      </c>
      <c r="N134" s="145" t="s">
        <v>39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R134" s="148" t="s">
        <v>132</v>
      </c>
      <c r="AT134" s="148" t="s">
        <v>128</v>
      </c>
      <c r="AU134" s="148" t="s">
        <v>73</v>
      </c>
      <c r="AY134" s="13" t="s">
        <v>126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133</v>
      </c>
      <c r="BK134" s="149">
        <f t="shared" si="9"/>
        <v>0</v>
      </c>
      <c r="BL134" s="13" t="s">
        <v>132</v>
      </c>
      <c r="BM134" s="148" t="s">
        <v>279</v>
      </c>
    </row>
    <row r="135" spans="2:65" s="1" customFormat="1" ht="16.5" customHeight="1">
      <c r="B135" s="135"/>
      <c r="C135" s="136" t="s">
        <v>212</v>
      </c>
      <c r="D135" s="136" t="s">
        <v>128</v>
      </c>
      <c r="E135" s="137" t="s">
        <v>435</v>
      </c>
      <c r="F135" s="138" t="s">
        <v>436</v>
      </c>
      <c r="G135" s="139" t="s">
        <v>396</v>
      </c>
      <c r="H135" s="140">
        <v>1</v>
      </c>
      <c r="I135" s="141"/>
      <c r="J135" s="142">
        <f t="shared" si="0"/>
        <v>0</v>
      </c>
      <c r="K135" s="143"/>
      <c r="L135" s="28"/>
      <c r="M135" s="144" t="s">
        <v>1</v>
      </c>
      <c r="N135" s="145" t="s">
        <v>39</v>
      </c>
      <c r="P135" s="146">
        <f t="shared" si="1"/>
        <v>0</v>
      </c>
      <c r="Q135" s="146">
        <v>0</v>
      </c>
      <c r="R135" s="146">
        <f t="shared" si="2"/>
        <v>0</v>
      </c>
      <c r="S135" s="146">
        <v>0</v>
      </c>
      <c r="T135" s="147">
        <f t="shared" si="3"/>
        <v>0</v>
      </c>
      <c r="AR135" s="148" t="s">
        <v>132</v>
      </c>
      <c r="AT135" s="148" t="s">
        <v>128</v>
      </c>
      <c r="AU135" s="148" t="s">
        <v>73</v>
      </c>
      <c r="AY135" s="13" t="s">
        <v>126</v>
      </c>
      <c r="BE135" s="149">
        <f t="shared" si="4"/>
        <v>0</v>
      </c>
      <c r="BF135" s="149">
        <f t="shared" si="5"/>
        <v>0</v>
      </c>
      <c r="BG135" s="149">
        <f t="shared" si="6"/>
        <v>0</v>
      </c>
      <c r="BH135" s="149">
        <f t="shared" si="7"/>
        <v>0</v>
      </c>
      <c r="BI135" s="149">
        <f t="shared" si="8"/>
        <v>0</v>
      </c>
      <c r="BJ135" s="13" t="s">
        <v>133</v>
      </c>
      <c r="BK135" s="149">
        <f t="shared" si="9"/>
        <v>0</v>
      </c>
      <c r="BL135" s="13" t="s">
        <v>132</v>
      </c>
      <c r="BM135" s="148" t="s">
        <v>287</v>
      </c>
    </row>
    <row r="136" spans="2:65" s="1" customFormat="1" ht="24.15" customHeight="1">
      <c r="B136" s="135"/>
      <c r="C136" s="136" t="s">
        <v>7</v>
      </c>
      <c r="D136" s="136" t="s">
        <v>128</v>
      </c>
      <c r="E136" s="137" t="s">
        <v>491</v>
      </c>
      <c r="F136" s="138" t="s">
        <v>438</v>
      </c>
      <c r="G136" s="139" t="s">
        <v>439</v>
      </c>
      <c r="H136" s="166"/>
      <c r="I136" s="141"/>
      <c r="J136" s="142">
        <f t="shared" si="0"/>
        <v>0</v>
      </c>
      <c r="K136" s="143"/>
      <c r="L136" s="28"/>
      <c r="M136" s="144" t="s">
        <v>1</v>
      </c>
      <c r="N136" s="145" t="s">
        <v>39</v>
      </c>
      <c r="P136" s="146">
        <f t="shared" si="1"/>
        <v>0</v>
      </c>
      <c r="Q136" s="146">
        <v>0</v>
      </c>
      <c r="R136" s="146">
        <f t="shared" si="2"/>
        <v>0</v>
      </c>
      <c r="S136" s="146">
        <v>0</v>
      </c>
      <c r="T136" s="147">
        <f t="shared" si="3"/>
        <v>0</v>
      </c>
      <c r="AR136" s="148" t="s">
        <v>132</v>
      </c>
      <c r="AT136" s="148" t="s">
        <v>128</v>
      </c>
      <c r="AU136" s="148" t="s">
        <v>73</v>
      </c>
      <c r="AY136" s="13" t="s">
        <v>126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3" t="s">
        <v>133</v>
      </c>
      <c r="BK136" s="149">
        <f t="shared" si="9"/>
        <v>0</v>
      </c>
      <c r="BL136" s="13" t="s">
        <v>132</v>
      </c>
      <c r="BM136" s="148" t="s">
        <v>295</v>
      </c>
    </row>
    <row r="137" spans="2:65" s="1" customFormat="1" ht="21.75" customHeight="1">
      <c r="B137" s="135"/>
      <c r="C137" s="136" t="s">
        <v>219</v>
      </c>
      <c r="D137" s="136" t="s">
        <v>128</v>
      </c>
      <c r="E137" s="137" t="s">
        <v>492</v>
      </c>
      <c r="F137" s="138" t="s">
        <v>493</v>
      </c>
      <c r="G137" s="139" t="s">
        <v>181</v>
      </c>
      <c r="H137" s="140">
        <v>112</v>
      </c>
      <c r="I137" s="141"/>
      <c r="J137" s="142">
        <f t="shared" si="0"/>
        <v>0</v>
      </c>
      <c r="K137" s="143"/>
      <c r="L137" s="28"/>
      <c r="M137" s="144" t="s">
        <v>1</v>
      </c>
      <c r="N137" s="145" t="s">
        <v>39</v>
      </c>
      <c r="P137" s="146">
        <f t="shared" si="1"/>
        <v>0</v>
      </c>
      <c r="Q137" s="146">
        <v>0</v>
      </c>
      <c r="R137" s="146">
        <f t="shared" si="2"/>
        <v>0</v>
      </c>
      <c r="S137" s="146">
        <v>0</v>
      </c>
      <c r="T137" s="147">
        <f t="shared" si="3"/>
        <v>0</v>
      </c>
      <c r="AR137" s="148" t="s">
        <v>132</v>
      </c>
      <c r="AT137" s="148" t="s">
        <v>128</v>
      </c>
      <c r="AU137" s="148" t="s">
        <v>73</v>
      </c>
      <c r="AY137" s="13" t="s">
        <v>126</v>
      </c>
      <c r="BE137" s="149">
        <f t="shared" si="4"/>
        <v>0</v>
      </c>
      <c r="BF137" s="149">
        <f t="shared" si="5"/>
        <v>0</v>
      </c>
      <c r="BG137" s="149">
        <f t="shared" si="6"/>
        <v>0</v>
      </c>
      <c r="BH137" s="149">
        <f t="shared" si="7"/>
        <v>0</v>
      </c>
      <c r="BI137" s="149">
        <f t="shared" si="8"/>
        <v>0</v>
      </c>
      <c r="BJ137" s="13" t="s">
        <v>133</v>
      </c>
      <c r="BK137" s="149">
        <f t="shared" si="9"/>
        <v>0</v>
      </c>
      <c r="BL137" s="13" t="s">
        <v>132</v>
      </c>
      <c r="BM137" s="148" t="s">
        <v>303</v>
      </c>
    </row>
    <row r="138" spans="2:65" s="1" customFormat="1" ht="21.75" customHeight="1">
      <c r="B138" s="135"/>
      <c r="C138" s="136" t="s">
        <v>223</v>
      </c>
      <c r="D138" s="136" t="s">
        <v>128</v>
      </c>
      <c r="E138" s="137" t="s">
        <v>494</v>
      </c>
      <c r="F138" s="138" t="s">
        <v>495</v>
      </c>
      <c r="G138" s="139" t="s">
        <v>181</v>
      </c>
      <c r="H138" s="140">
        <v>112</v>
      </c>
      <c r="I138" s="141"/>
      <c r="J138" s="142">
        <f t="shared" si="0"/>
        <v>0</v>
      </c>
      <c r="K138" s="143"/>
      <c r="L138" s="28"/>
      <c r="M138" s="144" t="s">
        <v>1</v>
      </c>
      <c r="N138" s="145" t="s">
        <v>39</v>
      </c>
      <c r="P138" s="146">
        <f t="shared" si="1"/>
        <v>0</v>
      </c>
      <c r="Q138" s="146">
        <v>0</v>
      </c>
      <c r="R138" s="146">
        <f t="shared" si="2"/>
        <v>0</v>
      </c>
      <c r="S138" s="146">
        <v>0</v>
      </c>
      <c r="T138" s="147">
        <f t="shared" si="3"/>
        <v>0</v>
      </c>
      <c r="AR138" s="148" t="s">
        <v>132</v>
      </c>
      <c r="AT138" s="148" t="s">
        <v>128</v>
      </c>
      <c r="AU138" s="148" t="s">
        <v>73</v>
      </c>
      <c r="AY138" s="13" t="s">
        <v>126</v>
      </c>
      <c r="BE138" s="149">
        <f t="shared" si="4"/>
        <v>0</v>
      </c>
      <c r="BF138" s="149">
        <f t="shared" si="5"/>
        <v>0</v>
      </c>
      <c r="BG138" s="149">
        <f t="shared" si="6"/>
        <v>0</v>
      </c>
      <c r="BH138" s="149">
        <f t="shared" si="7"/>
        <v>0</v>
      </c>
      <c r="BI138" s="149">
        <f t="shared" si="8"/>
        <v>0</v>
      </c>
      <c r="BJ138" s="13" t="s">
        <v>133</v>
      </c>
      <c r="BK138" s="149">
        <f t="shared" si="9"/>
        <v>0</v>
      </c>
      <c r="BL138" s="13" t="s">
        <v>132</v>
      </c>
      <c r="BM138" s="148" t="s">
        <v>311</v>
      </c>
    </row>
    <row r="139" spans="2:65" s="1" customFormat="1" ht="16.5" customHeight="1">
      <c r="B139" s="135"/>
      <c r="C139" s="136" t="s">
        <v>227</v>
      </c>
      <c r="D139" s="136" t="s">
        <v>128</v>
      </c>
      <c r="E139" s="137" t="s">
        <v>496</v>
      </c>
      <c r="F139" s="138" t="s">
        <v>497</v>
      </c>
      <c r="G139" s="139" t="s">
        <v>181</v>
      </c>
      <c r="H139" s="140">
        <v>34</v>
      </c>
      <c r="I139" s="141"/>
      <c r="J139" s="142">
        <f t="shared" si="0"/>
        <v>0</v>
      </c>
      <c r="K139" s="143"/>
      <c r="L139" s="28"/>
      <c r="M139" s="144" t="s">
        <v>1</v>
      </c>
      <c r="N139" s="145" t="s">
        <v>39</v>
      </c>
      <c r="P139" s="146">
        <f t="shared" si="1"/>
        <v>0</v>
      </c>
      <c r="Q139" s="146">
        <v>0</v>
      </c>
      <c r="R139" s="146">
        <f t="shared" si="2"/>
        <v>0</v>
      </c>
      <c r="S139" s="146">
        <v>0</v>
      </c>
      <c r="T139" s="147">
        <f t="shared" si="3"/>
        <v>0</v>
      </c>
      <c r="AR139" s="148" t="s">
        <v>132</v>
      </c>
      <c r="AT139" s="148" t="s">
        <v>128</v>
      </c>
      <c r="AU139" s="148" t="s">
        <v>73</v>
      </c>
      <c r="AY139" s="13" t="s">
        <v>126</v>
      </c>
      <c r="BE139" s="149">
        <f t="shared" si="4"/>
        <v>0</v>
      </c>
      <c r="BF139" s="149">
        <f t="shared" si="5"/>
        <v>0</v>
      </c>
      <c r="BG139" s="149">
        <f t="shared" si="6"/>
        <v>0</v>
      </c>
      <c r="BH139" s="149">
        <f t="shared" si="7"/>
        <v>0</v>
      </c>
      <c r="BI139" s="149">
        <f t="shared" si="8"/>
        <v>0</v>
      </c>
      <c r="BJ139" s="13" t="s">
        <v>133</v>
      </c>
      <c r="BK139" s="149">
        <f t="shared" si="9"/>
        <v>0</v>
      </c>
      <c r="BL139" s="13" t="s">
        <v>132</v>
      </c>
      <c r="BM139" s="148" t="s">
        <v>325</v>
      </c>
    </row>
    <row r="140" spans="2:65" s="1" customFormat="1" ht="16.5" customHeight="1">
      <c r="B140" s="135"/>
      <c r="C140" s="136" t="s">
        <v>231</v>
      </c>
      <c r="D140" s="136" t="s">
        <v>128</v>
      </c>
      <c r="E140" s="137" t="s">
        <v>444</v>
      </c>
      <c r="F140" s="138" t="s">
        <v>445</v>
      </c>
      <c r="G140" s="139" t="s">
        <v>396</v>
      </c>
      <c r="H140" s="140">
        <v>12</v>
      </c>
      <c r="I140" s="141"/>
      <c r="J140" s="142">
        <f t="shared" si="0"/>
        <v>0</v>
      </c>
      <c r="K140" s="143"/>
      <c r="L140" s="28"/>
      <c r="M140" s="144" t="s">
        <v>1</v>
      </c>
      <c r="N140" s="145" t="s">
        <v>39</v>
      </c>
      <c r="P140" s="146">
        <f t="shared" si="1"/>
        <v>0</v>
      </c>
      <c r="Q140" s="146">
        <v>0</v>
      </c>
      <c r="R140" s="146">
        <f t="shared" si="2"/>
        <v>0</v>
      </c>
      <c r="S140" s="146">
        <v>0</v>
      </c>
      <c r="T140" s="147">
        <f t="shared" si="3"/>
        <v>0</v>
      </c>
      <c r="AR140" s="148" t="s">
        <v>132</v>
      </c>
      <c r="AT140" s="148" t="s">
        <v>128</v>
      </c>
      <c r="AU140" s="148" t="s">
        <v>73</v>
      </c>
      <c r="AY140" s="13" t="s">
        <v>126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3" t="s">
        <v>133</v>
      </c>
      <c r="BK140" s="149">
        <f t="shared" si="9"/>
        <v>0</v>
      </c>
      <c r="BL140" s="13" t="s">
        <v>132</v>
      </c>
      <c r="BM140" s="148" t="s">
        <v>333</v>
      </c>
    </row>
    <row r="141" spans="2:65" s="1" customFormat="1" ht="16.5" customHeight="1">
      <c r="B141" s="135"/>
      <c r="C141" s="136" t="s">
        <v>235</v>
      </c>
      <c r="D141" s="136" t="s">
        <v>128</v>
      </c>
      <c r="E141" s="137" t="s">
        <v>450</v>
      </c>
      <c r="F141" s="138" t="s">
        <v>451</v>
      </c>
      <c r="G141" s="139" t="s">
        <v>448</v>
      </c>
      <c r="H141" s="140">
        <v>35</v>
      </c>
      <c r="I141" s="141"/>
      <c r="J141" s="142">
        <f t="shared" si="0"/>
        <v>0</v>
      </c>
      <c r="K141" s="143"/>
      <c r="L141" s="28"/>
      <c r="M141" s="144" t="s">
        <v>1</v>
      </c>
      <c r="N141" s="145" t="s">
        <v>39</v>
      </c>
      <c r="P141" s="146">
        <f t="shared" si="1"/>
        <v>0</v>
      </c>
      <c r="Q141" s="146">
        <v>0</v>
      </c>
      <c r="R141" s="146">
        <f t="shared" si="2"/>
        <v>0</v>
      </c>
      <c r="S141" s="146">
        <v>0</v>
      </c>
      <c r="T141" s="147">
        <f t="shared" si="3"/>
        <v>0</v>
      </c>
      <c r="AR141" s="148" t="s">
        <v>132</v>
      </c>
      <c r="AT141" s="148" t="s">
        <v>128</v>
      </c>
      <c r="AU141" s="148" t="s">
        <v>73</v>
      </c>
      <c r="AY141" s="13" t="s">
        <v>126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3" t="s">
        <v>133</v>
      </c>
      <c r="BK141" s="149">
        <f t="shared" si="9"/>
        <v>0</v>
      </c>
      <c r="BL141" s="13" t="s">
        <v>132</v>
      </c>
      <c r="BM141" s="148" t="s">
        <v>135</v>
      </c>
    </row>
    <row r="142" spans="2:65" s="1" customFormat="1" ht="16.5" customHeight="1">
      <c r="B142" s="135"/>
      <c r="C142" s="136" t="s">
        <v>239</v>
      </c>
      <c r="D142" s="136" t="s">
        <v>128</v>
      </c>
      <c r="E142" s="137" t="s">
        <v>453</v>
      </c>
      <c r="F142" s="138" t="s">
        <v>454</v>
      </c>
      <c r="G142" s="139" t="s">
        <v>181</v>
      </c>
      <c r="H142" s="140">
        <v>128</v>
      </c>
      <c r="I142" s="141"/>
      <c r="J142" s="142">
        <f t="shared" si="0"/>
        <v>0</v>
      </c>
      <c r="K142" s="143"/>
      <c r="L142" s="28"/>
      <c r="M142" s="144" t="s">
        <v>1</v>
      </c>
      <c r="N142" s="145" t="s">
        <v>39</v>
      </c>
      <c r="P142" s="146">
        <f t="shared" si="1"/>
        <v>0</v>
      </c>
      <c r="Q142" s="146">
        <v>0</v>
      </c>
      <c r="R142" s="146">
        <f t="shared" si="2"/>
        <v>0</v>
      </c>
      <c r="S142" s="146">
        <v>0</v>
      </c>
      <c r="T142" s="147">
        <f t="shared" si="3"/>
        <v>0</v>
      </c>
      <c r="AR142" s="148" t="s">
        <v>132</v>
      </c>
      <c r="AT142" s="148" t="s">
        <v>128</v>
      </c>
      <c r="AU142" s="148" t="s">
        <v>73</v>
      </c>
      <c r="AY142" s="13" t="s">
        <v>126</v>
      </c>
      <c r="BE142" s="149">
        <f t="shared" si="4"/>
        <v>0</v>
      </c>
      <c r="BF142" s="149">
        <f t="shared" si="5"/>
        <v>0</v>
      </c>
      <c r="BG142" s="149">
        <f t="shared" si="6"/>
        <v>0</v>
      </c>
      <c r="BH142" s="149">
        <f t="shared" si="7"/>
        <v>0</v>
      </c>
      <c r="BI142" s="149">
        <f t="shared" si="8"/>
        <v>0</v>
      </c>
      <c r="BJ142" s="13" t="s">
        <v>133</v>
      </c>
      <c r="BK142" s="149">
        <f t="shared" si="9"/>
        <v>0</v>
      </c>
      <c r="BL142" s="13" t="s">
        <v>132</v>
      </c>
      <c r="BM142" s="148" t="s">
        <v>449</v>
      </c>
    </row>
    <row r="143" spans="2:65" s="1" customFormat="1" ht="16.5" customHeight="1">
      <c r="B143" s="135"/>
      <c r="C143" s="136" t="s">
        <v>244</v>
      </c>
      <c r="D143" s="136" t="s">
        <v>128</v>
      </c>
      <c r="E143" s="137" t="s">
        <v>456</v>
      </c>
      <c r="F143" s="138" t="s">
        <v>457</v>
      </c>
      <c r="G143" s="139" t="s">
        <v>458</v>
      </c>
      <c r="H143" s="140">
        <v>2</v>
      </c>
      <c r="I143" s="141"/>
      <c r="J143" s="142">
        <f t="shared" si="0"/>
        <v>0</v>
      </c>
      <c r="K143" s="143"/>
      <c r="L143" s="28"/>
      <c r="M143" s="144" t="s">
        <v>1</v>
      </c>
      <c r="N143" s="145" t="s">
        <v>39</v>
      </c>
      <c r="P143" s="146">
        <f t="shared" si="1"/>
        <v>0</v>
      </c>
      <c r="Q143" s="146">
        <v>0</v>
      </c>
      <c r="R143" s="146">
        <f t="shared" si="2"/>
        <v>0</v>
      </c>
      <c r="S143" s="146">
        <v>0</v>
      </c>
      <c r="T143" s="147">
        <f t="shared" si="3"/>
        <v>0</v>
      </c>
      <c r="AR143" s="148" t="s">
        <v>132</v>
      </c>
      <c r="AT143" s="148" t="s">
        <v>128</v>
      </c>
      <c r="AU143" s="148" t="s">
        <v>73</v>
      </c>
      <c r="AY143" s="13" t="s">
        <v>126</v>
      </c>
      <c r="BE143" s="149">
        <f t="shared" si="4"/>
        <v>0</v>
      </c>
      <c r="BF143" s="149">
        <f t="shared" si="5"/>
        <v>0</v>
      </c>
      <c r="BG143" s="149">
        <f t="shared" si="6"/>
        <v>0</v>
      </c>
      <c r="BH143" s="149">
        <f t="shared" si="7"/>
        <v>0</v>
      </c>
      <c r="BI143" s="149">
        <f t="shared" si="8"/>
        <v>0</v>
      </c>
      <c r="BJ143" s="13" t="s">
        <v>133</v>
      </c>
      <c r="BK143" s="149">
        <f t="shared" si="9"/>
        <v>0</v>
      </c>
      <c r="BL143" s="13" t="s">
        <v>132</v>
      </c>
      <c r="BM143" s="148" t="s">
        <v>452</v>
      </c>
    </row>
    <row r="144" spans="2:65" s="1" customFormat="1" ht="16.5" customHeight="1">
      <c r="B144" s="135"/>
      <c r="C144" s="136" t="s">
        <v>248</v>
      </c>
      <c r="D144" s="136" t="s">
        <v>128</v>
      </c>
      <c r="E144" s="137" t="s">
        <v>460</v>
      </c>
      <c r="F144" s="138" t="s">
        <v>461</v>
      </c>
      <c r="G144" s="139" t="s">
        <v>458</v>
      </c>
      <c r="H144" s="140">
        <v>60</v>
      </c>
      <c r="I144" s="141"/>
      <c r="J144" s="142">
        <f t="shared" si="0"/>
        <v>0</v>
      </c>
      <c r="K144" s="143"/>
      <c r="L144" s="28"/>
      <c r="M144" s="144" t="s">
        <v>1</v>
      </c>
      <c r="N144" s="145" t="s">
        <v>39</v>
      </c>
      <c r="P144" s="146">
        <f t="shared" si="1"/>
        <v>0</v>
      </c>
      <c r="Q144" s="146">
        <v>0</v>
      </c>
      <c r="R144" s="146">
        <f t="shared" si="2"/>
        <v>0</v>
      </c>
      <c r="S144" s="146">
        <v>0</v>
      </c>
      <c r="T144" s="147">
        <f t="shared" si="3"/>
        <v>0</v>
      </c>
      <c r="AR144" s="148" t="s">
        <v>132</v>
      </c>
      <c r="AT144" s="148" t="s">
        <v>128</v>
      </c>
      <c r="AU144" s="148" t="s">
        <v>73</v>
      </c>
      <c r="AY144" s="13" t="s">
        <v>126</v>
      </c>
      <c r="BE144" s="149">
        <f t="shared" si="4"/>
        <v>0</v>
      </c>
      <c r="BF144" s="149">
        <f t="shared" si="5"/>
        <v>0</v>
      </c>
      <c r="BG144" s="149">
        <f t="shared" si="6"/>
        <v>0</v>
      </c>
      <c r="BH144" s="149">
        <f t="shared" si="7"/>
        <v>0</v>
      </c>
      <c r="BI144" s="149">
        <f t="shared" si="8"/>
        <v>0</v>
      </c>
      <c r="BJ144" s="13" t="s">
        <v>133</v>
      </c>
      <c r="BK144" s="149">
        <f t="shared" si="9"/>
        <v>0</v>
      </c>
      <c r="BL144" s="13" t="s">
        <v>132</v>
      </c>
      <c r="BM144" s="148" t="s">
        <v>455</v>
      </c>
    </row>
    <row r="145" spans="2:65" s="1" customFormat="1" ht="16.5" customHeight="1">
      <c r="B145" s="135"/>
      <c r="C145" s="136" t="s">
        <v>253</v>
      </c>
      <c r="D145" s="136" t="s">
        <v>128</v>
      </c>
      <c r="E145" s="137" t="s">
        <v>463</v>
      </c>
      <c r="F145" s="138" t="s">
        <v>464</v>
      </c>
      <c r="G145" s="139" t="s">
        <v>458</v>
      </c>
      <c r="H145" s="140">
        <v>2</v>
      </c>
      <c r="I145" s="141"/>
      <c r="J145" s="142">
        <f t="shared" si="0"/>
        <v>0</v>
      </c>
      <c r="K145" s="143"/>
      <c r="L145" s="28"/>
      <c r="M145" s="144" t="s">
        <v>1</v>
      </c>
      <c r="N145" s="145" t="s">
        <v>39</v>
      </c>
      <c r="P145" s="146">
        <f t="shared" si="1"/>
        <v>0</v>
      </c>
      <c r="Q145" s="146">
        <v>0</v>
      </c>
      <c r="R145" s="146">
        <f t="shared" si="2"/>
        <v>0</v>
      </c>
      <c r="S145" s="146">
        <v>0</v>
      </c>
      <c r="T145" s="147">
        <f t="shared" si="3"/>
        <v>0</v>
      </c>
      <c r="AR145" s="148" t="s">
        <v>132</v>
      </c>
      <c r="AT145" s="148" t="s">
        <v>128</v>
      </c>
      <c r="AU145" s="148" t="s">
        <v>73</v>
      </c>
      <c r="AY145" s="13" t="s">
        <v>126</v>
      </c>
      <c r="BE145" s="149">
        <f t="shared" si="4"/>
        <v>0</v>
      </c>
      <c r="BF145" s="149">
        <f t="shared" si="5"/>
        <v>0</v>
      </c>
      <c r="BG145" s="149">
        <f t="shared" si="6"/>
        <v>0</v>
      </c>
      <c r="BH145" s="149">
        <f t="shared" si="7"/>
        <v>0</v>
      </c>
      <c r="BI145" s="149">
        <f t="shared" si="8"/>
        <v>0</v>
      </c>
      <c r="BJ145" s="13" t="s">
        <v>133</v>
      </c>
      <c r="BK145" s="149">
        <f t="shared" si="9"/>
        <v>0</v>
      </c>
      <c r="BL145" s="13" t="s">
        <v>132</v>
      </c>
      <c r="BM145" s="148" t="s">
        <v>459</v>
      </c>
    </row>
    <row r="146" spans="2:65" s="1" customFormat="1" ht="16.5" customHeight="1">
      <c r="B146" s="135"/>
      <c r="C146" s="136" t="s">
        <v>257</v>
      </c>
      <c r="D146" s="136" t="s">
        <v>128</v>
      </c>
      <c r="E146" s="137" t="s">
        <v>466</v>
      </c>
      <c r="F146" s="138" t="s">
        <v>467</v>
      </c>
      <c r="G146" s="139" t="s">
        <v>458</v>
      </c>
      <c r="H146" s="140">
        <v>1</v>
      </c>
      <c r="I146" s="141"/>
      <c r="J146" s="142">
        <f t="shared" si="0"/>
        <v>0</v>
      </c>
      <c r="K146" s="143"/>
      <c r="L146" s="28"/>
      <c r="M146" s="161" t="s">
        <v>1</v>
      </c>
      <c r="N146" s="162" t="s">
        <v>39</v>
      </c>
      <c r="O146" s="163"/>
      <c r="P146" s="164">
        <f t="shared" si="1"/>
        <v>0</v>
      </c>
      <c r="Q146" s="164">
        <v>0</v>
      </c>
      <c r="R146" s="164">
        <f t="shared" si="2"/>
        <v>0</v>
      </c>
      <c r="S146" s="164">
        <v>0</v>
      </c>
      <c r="T146" s="165">
        <f t="shared" si="3"/>
        <v>0</v>
      </c>
      <c r="AR146" s="148" t="s">
        <v>132</v>
      </c>
      <c r="AT146" s="148" t="s">
        <v>128</v>
      </c>
      <c r="AU146" s="148" t="s">
        <v>73</v>
      </c>
      <c r="AY146" s="13" t="s">
        <v>126</v>
      </c>
      <c r="BE146" s="149">
        <f t="shared" si="4"/>
        <v>0</v>
      </c>
      <c r="BF146" s="149">
        <f t="shared" si="5"/>
        <v>0</v>
      </c>
      <c r="BG146" s="149">
        <f t="shared" si="6"/>
        <v>0</v>
      </c>
      <c r="BH146" s="149">
        <f t="shared" si="7"/>
        <v>0</v>
      </c>
      <c r="BI146" s="149">
        <f t="shared" si="8"/>
        <v>0</v>
      </c>
      <c r="BJ146" s="13" t="s">
        <v>133</v>
      </c>
      <c r="BK146" s="149">
        <f t="shared" si="9"/>
        <v>0</v>
      </c>
      <c r="BL146" s="13" t="s">
        <v>132</v>
      </c>
      <c r="BM146" s="148" t="s">
        <v>462</v>
      </c>
    </row>
    <row r="147" spans="2:65" s="1" customFormat="1" ht="7.05" customHeight="1"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28"/>
    </row>
  </sheetData>
  <autoFilter ref="C115:K146" xr:uid="{00000000-0009-0000-0000-000004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35"/>
  <sheetViews>
    <sheetView showGridLines="0" workbookViewId="0"/>
  </sheetViews>
  <sheetFormatPr defaultRowHeight="10.199999999999999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>
      <c r="L2" s="167" t="s">
        <v>5</v>
      </c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3" t="s">
        <v>94</v>
      </c>
    </row>
    <row r="3" spans="2:46" ht="7.0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.05" customHeight="1">
      <c r="B4" s="16"/>
      <c r="D4" s="17" t="s">
        <v>95</v>
      </c>
      <c r="L4" s="16"/>
      <c r="M4" s="87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0" t="str">
        <f>'Rekapitulácia stavby'!K6</f>
        <v>Modernizácia prestupového terminálu Dopravného podniku mesta Martin, s.r.o. a Železníc Slovenskej republiky</v>
      </c>
      <c r="F7" s="211"/>
      <c r="G7" s="211"/>
      <c r="H7" s="211"/>
      <c r="L7" s="16"/>
    </row>
    <row r="8" spans="2:46" s="1" customFormat="1" ht="12" customHeight="1">
      <c r="B8" s="28"/>
      <c r="D8" s="23" t="s">
        <v>96</v>
      </c>
      <c r="L8" s="28"/>
    </row>
    <row r="9" spans="2:46" s="1" customFormat="1" ht="16.5" customHeight="1">
      <c r="B9" s="28"/>
      <c r="E9" s="200" t="s">
        <v>498</v>
      </c>
      <c r="F9" s="209"/>
      <c r="G9" s="209"/>
      <c r="H9" s="209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24</v>
      </c>
      <c r="I12" s="23" t="s">
        <v>20</v>
      </c>
      <c r="J12" s="51" t="str">
        <f>'Rekapitulácia stavby'!AN8</f>
        <v>16. 3. 2024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.05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2" t="str">
        <f>'Rekapitulácia stavby'!E14</f>
        <v>Vyplň údaj</v>
      </c>
      <c r="F18" s="182"/>
      <c r="G18" s="182"/>
      <c r="H18" s="182"/>
      <c r="I18" s="23" t="s">
        <v>25</v>
      </c>
      <c r="J18" s="24" t="str">
        <f>'Rekapitulácia stavby'!AN14</f>
        <v>Vyplň údaj</v>
      </c>
      <c r="L18" s="28"/>
    </row>
    <row r="19" spans="2:12" s="1" customFormat="1" ht="7.05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7.05" customHeight="1">
      <c r="B22" s="28"/>
      <c r="L22" s="28"/>
    </row>
    <row r="23" spans="2:12" s="1" customFormat="1" ht="12" customHeight="1">
      <c r="B23" s="28"/>
      <c r="D23" s="23" t="s">
        <v>30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>Ing. Adamčiaková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7.05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88"/>
      <c r="E27" s="186" t="s">
        <v>1</v>
      </c>
      <c r="F27" s="186"/>
      <c r="G27" s="186"/>
      <c r="H27" s="186"/>
      <c r="L27" s="88"/>
    </row>
    <row r="28" spans="2:12" s="1" customFormat="1" ht="7.05" customHeight="1">
      <c r="B28" s="28"/>
      <c r="L28" s="28"/>
    </row>
    <row r="29" spans="2:12" s="1" customFormat="1" ht="7.0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33</v>
      </c>
      <c r="J30" s="65">
        <f>ROUND(J116, 2)</f>
        <v>0</v>
      </c>
      <c r="L30" s="28"/>
    </row>
    <row r="31" spans="2:12" s="1" customFormat="1" ht="7.0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4" customHeight="1">
      <c r="B33" s="28"/>
      <c r="D33" s="54" t="s">
        <v>37</v>
      </c>
      <c r="E33" s="33" t="s">
        <v>38</v>
      </c>
      <c r="F33" s="90">
        <f>ROUND((SUM(BE116:BE134)),  2)</f>
        <v>0</v>
      </c>
      <c r="G33" s="91"/>
      <c r="H33" s="91"/>
      <c r="I33" s="92">
        <v>0.2</v>
      </c>
      <c r="J33" s="90">
        <f>ROUND(((SUM(BE116:BE134))*I33),  2)</f>
        <v>0</v>
      </c>
      <c r="L33" s="28"/>
    </row>
    <row r="34" spans="2:12" s="1" customFormat="1" ht="14.4" customHeight="1">
      <c r="B34" s="28"/>
      <c r="E34" s="33" t="s">
        <v>39</v>
      </c>
      <c r="F34" s="90">
        <f>ROUND((SUM(BF116:BF134)),  2)</f>
        <v>0</v>
      </c>
      <c r="G34" s="91"/>
      <c r="H34" s="91"/>
      <c r="I34" s="92">
        <v>0.2</v>
      </c>
      <c r="J34" s="90">
        <f>ROUND(((SUM(BF116:BF134))*I34),  2)</f>
        <v>0</v>
      </c>
      <c r="L34" s="28"/>
    </row>
    <row r="35" spans="2:12" s="1" customFormat="1" ht="14.4" hidden="1" customHeight="1">
      <c r="B35" s="28"/>
      <c r="E35" s="23" t="s">
        <v>40</v>
      </c>
      <c r="F35" s="93">
        <f>ROUND((SUM(BG116:BG134)),  2)</f>
        <v>0</v>
      </c>
      <c r="I35" s="94">
        <v>0.2</v>
      </c>
      <c r="J35" s="93">
        <f>0</f>
        <v>0</v>
      </c>
      <c r="L35" s="28"/>
    </row>
    <row r="36" spans="2:12" s="1" customFormat="1" ht="14.4" hidden="1" customHeight="1">
      <c r="B36" s="28"/>
      <c r="E36" s="23" t="s">
        <v>41</v>
      </c>
      <c r="F36" s="93">
        <f>ROUND((SUM(BH116:BH134)),  2)</f>
        <v>0</v>
      </c>
      <c r="I36" s="94">
        <v>0.2</v>
      </c>
      <c r="J36" s="93">
        <f>0</f>
        <v>0</v>
      </c>
      <c r="L36" s="28"/>
    </row>
    <row r="37" spans="2:12" s="1" customFormat="1" ht="14.4" hidden="1" customHeight="1">
      <c r="B37" s="28"/>
      <c r="E37" s="33" t="s">
        <v>42</v>
      </c>
      <c r="F37" s="90">
        <f>ROUND((SUM(BI116:BI134)),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7.05" customHeight="1">
      <c r="B38" s="28"/>
      <c r="L38" s="28"/>
    </row>
    <row r="39" spans="2:12" s="1" customFormat="1" ht="25.35" customHeight="1">
      <c r="B39" s="28"/>
      <c r="C39" s="95"/>
      <c r="D39" s="96" t="s">
        <v>43</v>
      </c>
      <c r="E39" s="56"/>
      <c r="F39" s="56"/>
      <c r="G39" s="97" t="s">
        <v>44</v>
      </c>
      <c r="H39" s="98" t="s">
        <v>45</v>
      </c>
      <c r="I39" s="56"/>
      <c r="J39" s="99">
        <f>SUM(J30:J37)</f>
        <v>0</v>
      </c>
      <c r="K39" s="100"/>
      <c r="L39" s="28"/>
    </row>
    <row r="40" spans="2:12" s="1" customFormat="1" ht="14.4" customHeight="1">
      <c r="B40" s="28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8"/>
      <c r="D61" s="42" t="s">
        <v>48</v>
      </c>
      <c r="E61" s="30"/>
      <c r="F61" s="101" t="s">
        <v>49</v>
      </c>
      <c r="G61" s="42" t="s">
        <v>48</v>
      </c>
      <c r="H61" s="30"/>
      <c r="I61" s="30"/>
      <c r="J61" s="102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8"/>
      <c r="D76" s="42" t="s">
        <v>48</v>
      </c>
      <c r="E76" s="30"/>
      <c r="F76" s="101" t="s">
        <v>49</v>
      </c>
      <c r="G76" s="42" t="s">
        <v>48</v>
      </c>
      <c r="H76" s="30"/>
      <c r="I76" s="30"/>
      <c r="J76" s="102" t="s">
        <v>49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.0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.05" customHeight="1">
      <c r="B82" s="28"/>
      <c r="C82" s="17" t="s">
        <v>98</v>
      </c>
      <c r="L82" s="28"/>
    </row>
    <row r="83" spans="2:47" s="1" customFormat="1" ht="7.05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210" t="str">
        <f>E7</f>
        <v>Modernizácia prestupového terminálu Dopravného podniku mesta Martin, s.r.o. a Železníc Slovenskej republiky</v>
      </c>
      <c r="F85" s="211"/>
      <c r="G85" s="211"/>
      <c r="H85" s="211"/>
      <c r="L85" s="28"/>
    </row>
    <row r="86" spans="2:47" s="1" customFormat="1" ht="12" customHeight="1">
      <c r="B86" s="28"/>
      <c r="C86" s="23" t="s">
        <v>96</v>
      </c>
      <c r="L86" s="28"/>
    </row>
    <row r="87" spans="2:47" s="1" customFormat="1" ht="16.5" customHeight="1">
      <c r="B87" s="28"/>
      <c r="E87" s="200" t="str">
        <f>E9</f>
        <v>SO 05 - Preložka elektrických sieti ŽSR</v>
      </c>
      <c r="F87" s="209"/>
      <c r="G87" s="209"/>
      <c r="H87" s="209"/>
      <c r="L87" s="28"/>
    </row>
    <row r="88" spans="2:47" s="1" customFormat="1" ht="7.0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 xml:space="preserve"> </v>
      </c>
      <c r="I89" s="23" t="s">
        <v>20</v>
      </c>
      <c r="J89" s="51" t="str">
        <f>IF(J12="","",J12)</f>
        <v>16. 3. 2024</v>
      </c>
      <c r="L89" s="28"/>
    </row>
    <row r="90" spans="2:47" s="1" customFormat="1" ht="7.05" customHeight="1">
      <c r="B90" s="28"/>
      <c r="L90" s="28"/>
    </row>
    <row r="91" spans="2:47" s="1" customFormat="1" ht="15.15" customHeight="1">
      <c r="B91" s="28"/>
      <c r="C91" s="23" t="s">
        <v>22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3" t="s">
        <v>26</v>
      </c>
      <c r="F92" s="21" t="str">
        <f>IF(E18="","",E18)</f>
        <v>Vyplň údaj</v>
      </c>
      <c r="I92" s="23" t="s">
        <v>30</v>
      </c>
      <c r="J92" s="26" t="str">
        <f>E24</f>
        <v>Ing. Adamčiaková</v>
      </c>
      <c r="L92" s="28"/>
    </row>
    <row r="93" spans="2:47" s="1" customFormat="1" ht="10.199999999999999" customHeight="1">
      <c r="B93" s="28"/>
      <c r="L93" s="28"/>
    </row>
    <row r="94" spans="2:47" s="1" customFormat="1" ht="29.25" customHeight="1">
      <c r="B94" s="28"/>
      <c r="C94" s="103" t="s">
        <v>99</v>
      </c>
      <c r="D94" s="95"/>
      <c r="E94" s="95"/>
      <c r="F94" s="95"/>
      <c r="G94" s="95"/>
      <c r="H94" s="95"/>
      <c r="I94" s="95"/>
      <c r="J94" s="104" t="s">
        <v>100</v>
      </c>
      <c r="K94" s="95"/>
      <c r="L94" s="28"/>
    </row>
    <row r="95" spans="2:47" s="1" customFormat="1" ht="10.199999999999999" customHeight="1">
      <c r="B95" s="28"/>
      <c r="L95" s="28"/>
    </row>
    <row r="96" spans="2:47" s="1" customFormat="1" ht="22.8" customHeight="1">
      <c r="B96" s="28"/>
      <c r="C96" s="105" t="s">
        <v>101</v>
      </c>
      <c r="J96" s="65">
        <f>J116</f>
        <v>0</v>
      </c>
      <c r="L96" s="28"/>
      <c r="AU96" s="13" t="s">
        <v>102</v>
      </c>
    </row>
    <row r="97" spans="2:12" s="1" customFormat="1" ht="21.75" customHeight="1">
      <c r="B97" s="28"/>
      <c r="L97" s="28"/>
    </row>
    <row r="98" spans="2:12" s="1" customFormat="1" ht="7.05" customHeight="1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28"/>
    </row>
    <row r="102" spans="2:12" s="1" customFormat="1" ht="7.05" customHeight="1"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28"/>
    </row>
    <row r="103" spans="2:12" s="1" customFormat="1" ht="25.05" customHeight="1">
      <c r="B103" s="28"/>
      <c r="C103" s="17" t="s">
        <v>112</v>
      </c>
      <c r="L103" s="28"/>
    </row>
    <row r="104" spans="2:12" s="1" customFormat="1" ht="7.05" customHeight="1">
      <c r="B104" s="28"/>
      <c r="L104" s="28"/>
    </row>
    <row r="105" spans="2:12" s="1" customFormat="1" ht="12" customHeight="1">
      <c r="B105" s="28"/>
      <c r="C105" s="23" t="s">
        <v>15</v>
      </c>
      <c r="L105" s="28"/>
    </row>
    <row r="106" spans="2:12" s="1" customFormat="1" ht="26.25" customHeight="1">
      <c r="B106" s="28"/>
      <c r="E106" s="210" t="str">
        <f>E7</f>
        <v>Modernizácia prestupového terminálu Dopravného podniku mesta Martin, s.r.o. a Železníc Slovenskej republiky</v>
      </c>
      <c r="F106" s="211"/>
      <c r="G106" s="211"/>
      <c r="H106" s="211"/>
      <c r="L106" s="28"/>
    </row>
    <row r="107" spans="2:12" s="1" customFormat="1" ht="12" customHeight="1">
      <c r="B107" s="28"/>
      <c r="C107" s="23" t="s">
        <v>96</v>
      </c>
      <c r="L107" s="28"/>
    </row>
    <row r="108" spans="2:12" s="1" customFormat="1" ht="16.5" customHeight="1">
      <c r="B108" s="28"/>
      <c r="E108" s="200" t="str">
        <f>E9</f>
        <v>SO 05 - Preložka elektrických sieti ŽSR</v>
      </c>
      <c r="F108" s="209"/>
      <c r="G108" s="209"/>
      <c r="H108" s="209"/>
      <c r="L108" s="28"/>
    </row>
    <row r="109" spans="2:12" s="1" customFormat="1" ht="7.05" customHeight="1">
      <c r="B109" s="28"/>
      <c r="L109" s="28"/>
    </row>
    <row r="110" spans="2:12" s="1" customFormat="1" ht="12" customHeight="1">
      <c r="B110" s="28"/>
      <c r="C110" s="23" t="s">
        <v>18</v>
      </c>
      <c r="F110" s="21" t="str">
        <f>F12</f>
        <v xml:space="preserve"> </v>
      </c>
      <c r="I110" s="23" t="s">
        <v>20</v>
      </c>
      <c r="J110" s="51" t="str">
        <f>IF(J12="","",J12)</f>
        <v>16. 3. 2024</v>
      </c>
      <c r="L110" s="28"/>
    </row>
    <row r="111" spans="2:12" s="1" customFormat="1" ht="7.05" customHeight="1">
      <c r="B111" s="28"/>
      <c r="L111" s="28"/>
    </row>
    <row r="112" spans="2:12" s="1" customFormat="1" ht="15.15" customHeight="1">
      <c r="B112" s="28"/>
      <c r="C112" s="23" t="s">
        <v>22</v>
      </c>
      <c r="F112" s="21" t="str">
        <f>E15</f>
        <v xml:space="preserve"> </v>
      </c>
      <c r="I112" s="23" t="s">
        <v>28</v>
      </c>
      <c r="J112" s="26" t="str">
        <f>E21</f>
        <v xml:space="preserve"> </v>
      </c>
      <c r="L112" s="28"/>
    </row>
    <row r="113" spans="2:65" s="1" customFormat="1" ht="15.15" customHeight="1">
      <c r="B113" s="28"/>
      <c r="C113" s="23" t="s">
        <v>26</v>
      </c>
      <c r="F113" s="21" t="str">
        <f>IF(E18="","",E18)</f>
        <v>Vyplň údaj</v>
      </c>
      <c r="I113" s="23" t="s">
        <v>30</v>
      </c>
      <c r="J113" s="26" t="str">
        <f>E24</f>
        <v>Ing. Adamčiaková</v>
      </c>
      <c r="L113" s="28"/>
    </row>
    <row r="114" spans="2:65" s="1" customFormat="1" ht="10.199999999999999" customHeight="1">
      <c r="B114" s="28"/>
      <c r="L114" s="28"/>
    </row>
    <row r="115" spans="2:65" s="10" customFormat="1" ht="29.25" customHeight="1">
      <c r="B115" s="114"/>
      <c r="C115" s="115" t="s">
        <v>113</v>
      </c>
      <c r="D115" s="116" t="s">
        <v>58</v>
      </c>
      <c r="E115" s="116" t="s">
        <v>54</v>
      </c>
      <c r="F115" s="116" t="s">
        <v>55</v>
      </c>
      <c r="G115" s="116" t="s">
        <v>114</v>
      </c>
      <c r="H115" s="116" t="s">
        <v>115</v>
      </c>
      <c r="I115" s="116" t="s">
        <v>116</v>
      </c>
      <c r="J115" s="117" t="s">
        <v>100</v>
      </c>
      <c r="K115" s="118" t="s">
        <v>117</v>
      </c>
      <c r="L115" s="114"/>
      <c r="M115" s="58" t="s">
        <v>1</v>
      </c>
      <c r="N115" s="59" t="s">
        <v>37</v>
      </c>
      <c r="O115" s="59" t="s">
        <v>118</v>
      </c>
      <c r="P115" s="59" t="s">
        <v>119</v>
      </c>
      <c r="Q115" s="59" t="s">
        <v>120</v>
      </c>
      <c r="R115" s="59" t="s">
        <v>121</v>
      </c>
      <c r="S115" s="59" t="s">
        <v>122</v>
      </c>
      <c r="T115" s="60" t="s">
        <v>123</v>
      </c>
    </row>
    <row r="116" spans="2:65" s="1" customFormat="1" ht="22.8" customHeight="1">
      <c r="B116" s="28"/>
      <c r="C116" s="63" t="s">
        <v>101</v>
      </c>
      <c r="J116" s="119">
        <f>BK116</f>
        <v>0</v>
      </c>
      <c r="L116" s="28"/>
      <c r="M116" s="61"/>
      <c r="N116" s="52"/>
      <c r="O116" s="52"/>
      <c r="P116" s="120">
        <f>SUM(P117:P134)</f>
        <v>0</v>
      </c>
      <c r="Q116" s="52"/>
      <c r="R116" s="120">
        <f>SUM(R117:R134)</f>
        <v>0</v>
      </c>
      <c r="S116" s="52"/>
      <c r="T116" s="121">
        <f>SUM(T117:T134)</f>
        <v>0</v>
      </c>
      <c r="AT116" s="13" t="s">
        <v>72</v>
      </c>
      <c r="AU116" s="13" t="s">
        <v>102</v>
      </c>
      <c r="BK116" s="122">
        <f>SUM(BK117:BK134)</f>
        <v>0</v>
      </c>
    </row>
    <row r="117" spans="2:65" s="1" customFormat="1" ht="37.799999999999997" customHeight="1">
      <c r="B117" s="135"/>
      <c r="C117" s="136" t="s">
        <v>81</v>
      </c>
      <c r="D117" s="136" t="s">
        <v>128</v>
      </c>
      <c r="E117" s="137" t="s">
        <v>499</v>
      </c>
      <c r="F117" s="138" t="s">
        <v>500</v>
      </c>
      <c r="G117" s="139" t="s">
        <v>396</v>
      </c>
      <c r="H117" s="140">
        <v>2</v>
      </c>
      <c r="I117" s="141"/>
      <c r="J117" s="142">
        <f t="shared" ref="J117:J134" si="0">ROUND(I117*H117,2)</f>
        <v>0</v>
      </c>
      <c r="K117" s="143"/>
      <c r="L117" s="28"/>
      <c r="M117" s="144" t="s">
        <v>1</v>
      </c>
      <c r="N117" s="145" t="s">
        <v>39</v>
      </c>
      <c r="P117" s="146">
        <f t="shared" ref="P117:P134" si="1">O117*H117</f>
        <v>0</v>
      </c>
      <c r="Q117" s="146">
        <v>0</v>
      </c>
      <c r="R117" s="146">
        <f t="shared" ref="R117:R134" si="2">Q117*H117</f>
        <v>0</v>
      </c>
      <c r="S117" s="146">
        <v>0</v>
      </c>
      <c r="T117" s="147">
        <f t="shared" ref="T117:T134" si="3">S117*H117</f>
        <v>0</v>
      </c>
      <c r="AR117" s="148" t="s">
        <v>132</v>
      </c>
      <c r="AT117" s="148" t="s">
        <v>128</v>
      </c>
      <c r="AU117" s="148" t="s">
        <v>73</v>
      </c>
      <c r="AY117" s="13" t="s">
        <v>126</v>
      </c>
      <c r="BE117" s="149">
        <f t="shared" ref="BE117:BE134" si="4">IF(N117="základná",J117,0)</f>
        <v>0</v>
      </c>
      <c r="BF117" s="149">
        <f t="shared" ref="BF117:BF134" si="5">IF(N117="znížená",J117,0)</f>
        <v>0</v>
      </c>
      <c r="BG117" s="149">
        <f t="shared" ref="BG117:BG134" si="6">IF(N117="zákl. prenesená",J117,0)</f>
        <v>0</v>
      </c>
      <c r="BH117" s="149">
        <f t="shared" ref="BH117:BH134" si="7">IF(N117="zníž. prenesená",J117,0)</f>
        <v>0</v>
      </c>
      <c r="BI117" s="149">
        <f t="shared" ref="BI117:BI134" si="8">IF(N117="nulová",J117,0)</f>
        <v>0</v>
      </c>
      <c r="BJ117" s="13" t="s">
        <v>133</v>
      </c>
      <c r="BK117" s="149">
        <f t="shared" ref="BK117:BK134" si="9">ROUND(I117*H117,2)</f>
        <v>0</v>
      </c>
      <c r="BL117" s="13" t="s">
        <v>132</v>
      </c>
      <c r="BM117" s="148" t="s">
        <v>133</v>
      </c>
    </row>
    <row r="118" spans="2:65" s="1" customFormat="1" ht="33" customHeight="1">
      <c r="B118" s="135"/>
      <c r="C118" s="136" t="s">
        <v>133</v>
      </c>
      <c r="D118" s="136" t="s">
        <v>128</v>
      </c>
      <c r="E118" s="137" t="s">
        <v>501</v>
      </c>
      <c r="F118" s="138" t="s">
        <v>502</v>
      </c>
      <c r="G118" s="139" t="s">
        <v>396</v>
      </c>
      <c r="H118" s="140">
        <v>2</v>
      </c>
      <c r="I118" s="141"/>
      <c r="J118" s="142">
        <f t="shared" si="0"/>
        <v>0</v>
      </c>
      <c r="K118" s="143"/>
      <c r="L118" s="28"/>
      <c r="M118" s="144" t="s">
        <v>1</v>
      </c>
      <c r="N118" s="145" t="s">
        <v>39</v>
      </c>
      <c r="P118" s="146">
        <f t="shared" si="1"/>
        <v>0</v>
      </c>
      <c r="Q118" s="146">
        <v>0</v>
      </c>
      <c r="R118" s="146">
        <f t="shared" si="2"/>
        <v>0</v>
      </c>
      <c r="S118" s="146">
        <v>0</v>
      </c>
      <c r="T118" s="147">
        <f t="shared" si="3"/>
        <v>0</v>
      </c>
      <c r="AR118" s="148" t="s">
        <v>132</v>
      </c>
      <c r="AT118" s="148" t="s">
        <v>128</v>
      </c>
      <c r="AU118" s="148" t="s">
        <v>73</v>
      </c>
      <c r="AY118" s="13" t="s">
        <v>126</v>
      </c>
      <c r="BE118" s="149">
        <f t="shared" si="4"/>
        <v>0</v>
      </c>
      <c r="BF118" s="149">
        <f t="shared" si="5"/>
        <v>0</v>
      </c>
      <c r="BG118" s="149">
        <f t="shared" si="6"/>
        <v>0</v>
      </c>
      <c r="BH118" s="149">
        <f t="shared" si="7"/>
        <v>0</v>
      </c>
      <c r="BI118" s="149">
        <f t="shared" si="8"/>
        <v>0</v>
      </c>
      <c r="BJ118" s="13" t="s">
        <v>133</v>
      </c>
      <c r="BK118" s="149">
        <f t="shared" si="9"/>
        <v>0</v>
      </c>
      <c r="BL118" s="13" t="s">
        <v>132</v>
      </c>
      <c r="BM118" s="148" t="s">
        <v>132</v>
      </c>
    </row>
    <row r="119" spans="2:65" s="1" customFormat="1" ht="16.5" customHeight="1">
      <c r="B119" s="135"/>
      <c r="C119" s="136" t="s">
        <v>142</v>
      </c>
      <c r="D119" s="136" t="s">
        <v>128</v>
      </c>
      <c r="E119" s="137" t="s">
        <v>503</v>
      </c>
      <c r="F119" s="138" t="s">
        <v>504</v>
      </c>
      <c r="G119" s="139" t="s">
        <v>181</v>
      </c>
      <c r="H119" s="140">
        <v>26</v>
      </c>
      <c r="I119" s="141"/>
      <c r="J119" s="142">
        <f t="shared" si="0"/>
        <v>0</v>
      </c>
      <c r="K119" s="143"/>
      <c r="L119" s="28"/>
      <c r="M119" s="144" t="s">
        <v>1</v>
      </c>
      <c r="N119" s="145" t="s">
        <v>39</v>
      </c>
      <c r="P119" s="146">
        <f t="shared" si="1"/>
        <v>0</v>
      </c>
      <c r="Q119" s="146">
        <v>0</v>
      </c>
      <c r="R119" s="146">
        <f t="shared" si="2"/>
        <v>0</v>
      </c>
      <c r="S119" s="146">
        <v>0</v>
      </c>
      <c r="T119" s="147">
        <f t="shared" si="3"/>
        <v>0</v>
      </c>
      <c r="AR119" s="148" t="s">
        <v>132</v>
      </c>
      <c r="AT119" s="148" t="s">
        <v>128</v>
      </c>
      <c r="AU119" s="148" t="s">
        <v>73</v>
      </c>
      <c r="AY119" s="13" t="s">
        <v>126</v>
      </c>
      <c r="BE119" s="149">
        <f t="shared" si="4"/>
        <v>0</v>
      </c>
      <c r="BF119" s="149">
        <f t="shared" si="5"/>
        <v>0</v>
      </c>
      <c r="BG119" s="149">
        <f t="shared" si="6"/>
        <v>0</v>
      </c>
      <c r="BH119" s="149">
        <f t="shared" si="7"/>
        <v>0</v>
      </c>
      <c r="BI119" s="149">
        <f t="shared" si="8"/>
        <v>0</v>
      </c>
      <c r="BJ119" s="13" t="s">
        <v>133</v>
      </c>
      <c r="BK119" s="149">
        <f t="shared" si="9"/>
        <v>0</v>
      </c>
      <c r="BL119" s="13" t="s">
        <v>132</v>
      </c>
      <c r="BM119" s="148" t="s">
        <v>155</v>
      </c>
    </row>
    <row r="120" spans="2:65" s="1" customFormat="1" ht="24.15" customHeight="1">
      <c r="B120" s="135"/>
      <c r="C120" s="136" t="s">
        <v>132</v>
      </c>
      <c r="D120" s="136" t="s">
        <v>128</v>
      </c>
      <c r="E120" s="137" t="s">
        <v>505</v>
      </c>
      <c r="F120" s="138" t="s">
        <v>506</v>
      </c>
      <c r="G120" s="139" t="s">
        <v>181</v>
      </c>
      <c r="H120" s="140">
        <v>22</v>
      </c>
      <c r="I120" s="141"/>
      <c r="J120" s="142">
        <f t="shared" si="0"/>
        <v>0</v>
      </c>
      <c r="K120" s="143"/>
      <c r="L120" s="28"/>
      <c r="M120" s="144" t="s">
        <v>1</v>
      </c>
      <c r="N120" s="145" t="s">
        <v>39</v>
      </c>
      <c r="P120" s="146">
        <f t="shared" si="1"/>
        <v>0</v>
      </c>
      <c r="Q120" s="146">
        <v>0</v>
      </c>
      <c r="R120" s="146">
        <f t="shared" si="2"/>
        <v>0</v>
      </c>
      <c r="S120" s="146">
        <v>0</v>
      </c>
      <c r="T120" s="147">
        <f t="shared" si="3"/>
        <v>0</v>
      </c>
      <c r="AR120" s="148" t="s">
        <v>132</v>
      </c>
      <c r="AT120" s="148" t="s">
        <v>128</v>
      </c>
      <c r="AU120" s="148" t="s">
        <v>73</v>
      </c>
      <c r="AY120" s="13" t="s">
        <v>126</v>
      </c>
      <c r="BE120" s="149">
        <f t="shared" si="4"/>
        <v>0</v>
      </c>
      <c r="BF120" s="149">
        <f t="shared" si="5"/>
        <v>0</v>
      </c>
      <c r="BG120" s="149">
        <f t="shared" si="6"/>
        <v>0</v>
      </c>
      <c r="BH120" s="149">
        <f t="shared" si="7"/>
        <v>0</v>
      </c>
      <c r="BI120" s="149">
        <f t="shared" si="8"/>
        <v>0</v>
      </c>
      <c r="BJ120" s="13" t="s">
        <v>133</v>
      </c>
      <c r="BK120" s="149">
        <f t="shared" si="9"/>
        <v>0</v>
      </c>
      <c r="BL120" s="13" t="s">
        <v>132</v>
      </c>
      <c r="BM120" s="148" t="s">
        <v>163</v>
      </c>
    </row>
    <row r="121" spans="2:65" s="1" customFormat="1" ht="16.5" customHeight="1">
      <c r="B121" s="135"/>
      <c r="C121" s="136" t="s">
        <v>150</v>
      </c>
      <c r="D121" s="136" t="s">
        <v>128</v>
      </c>
      <c r="E121" s="137" t="s">
        <v>507</v>
      </c>
      <c r="F121" s="138" t="s">
        <v>508</v>
      </c>
      <c r="G121" s="139" t="s">
        <v>181</v>
      </c>
      <c r="H121" s="140">
        <v>22</v>
      </c>
      <c r="I121" s="141"/>
      <c r="J121" s="142">
        <f t="shared" si="0"/>
        <v>0</v>
      </c>
      <c r="K121" s="143"/>
      <c r="L121" s="28"/>
      <c r="M121" s="144" t="s">
        <v>1</v>
      </c>
      <c r="N121" s="145" t="s">
        <v>39</v>
      </c>
      <c r="P121" s="146">
        <f t="shared" si="1"/>
        <v>0</v>
      </c>
      <c r="Q121" s="146">
        <v>0</v>
      </c>
      <c r="R121" s="146">
        <f t="shared" si="2"/>
        <v>0</v>
      </c>
      <c r="S121" s="146">
        <v>0</v>
      </c>
      <c r="T121" s="147">
        <f t="shared" si="3"/>
        <v>0</v>
      </c>
      <c r="AR121" s="148" t="s">
        <v>132</v>
      </c>
      <c r="AT121" s="148" t="s">
        <v>128</v>
      </c>
      <c r="AU121" s="148" t="s">
        <v>73</v>
      </c>
      <c r="AY121" s="13" t="s">
        <v>126</v>
      </c>
      <c r="BE121" s="149">
        <f t="shared" si="4"/>
        <v>0</v>
      </c>
      <c r="BF121" s="149">
        <f t="shared" si="5"/>
        <v>0</v>
      </c>
      <c r="BG121" s="149">
        <f t="shared" si="6"/>
        <v>0</v>
      </c>
      <c r="BH121" s="149">
        <f t="shared" si="7"/>
        <v>0</v>
      </c>
      <c r="BI121" s="149">
        <f t="shared" si="8"/>
        <v>0</v>
      </c>
      <c r="BJ121" s="13" t="s">
        <v>133</v>
      </c>
      <c r="BK121" s="149">
        <f t="shared" si="9"/>
        <v>0</v>
      </c>
      <c r="BL121" s="13" t="s">
        <v>132</v>
      </c>
      <c r="BM121" s="148" t="s">
        <v>171</v>
      </c>
    </row>
    <row r="122" spans="2:65" s="1" customFormat="1" ht="16.5" customHeight="1">
      <c r="B122" s="135"/>
      <c r="C122" s="136" t="s">
        <v>155</v>
      </c>
      <c r="D122" s="136" t="s">
        <v>128</v>
      </c>
      <c r="E122" s="137" t="s">
        <v>509</v>
      </c>
      <c r="F122" s="138" t="s">
        <v>510</v>
      </c>
      <c r="G122" s="139" t="s">
        <v>181</v>
      </c>
      <c r="H122" s="140">
        <v>26</v>
      </c>
      <c r="I122" s="141"/>
      <c r="J122" s="142">
        <f t="shared" si="0"/>
        <v>0</v>
      </c>
      <c r="K122" s="143"/>
      <c r="L122" s="28"/>
      <c r="M122" s="144" t="s">
        <v>1</v>
      </c>
      <c r="N122" s="145" t="s">
        <v>39</v>
      </c>
      <c r="P122" s="146">
        <f t="shared" si="1"/>
        <v>0</v>
      </c>
      <c r="Q122" s="146">
        <v>0</v>
      </c>
      <c r="R122" s="146">
        <f t="shared" si="2"/>
        <v>0</v>
      </c>
      <c r="S122" s="146">
        <v>0</v>
      </c>
      <c r="T122" s="147">
        <f t="shared" si="3"/>
        <v>0</v>
      </c>
      <c r="AR122" s="148" t="s">
        <v>132</v>
      </c>
      <c r="AT122" s="148" t="s">
        <v>128</v>
      </c>
      <c r="AU122" s="148" t="s">
        <v>73</v>
      </c>
      <c r="AY122" s="13" t="s">
        <v>126</v>
      </c>
      <c r="BE122" s="149">
        <f t="shared" si="4"/>
        <v>0</v>
      </c>
      <c r="BF122" s="149">
        <f t="shared" si="5"/>
        <v>0</v>
      </c>
      <c r="BG122" s="149">
        <f t="shared" si="6"/>
        <v>0</v>
      </c>
      <c r="BH122" s="149">
        <f t="shared" si="7"/>
        <v>0</v>
      </c>
      <c r="BI122" s="149">
        <f t="shared" si="8"/>
        <v>0</v>
      </c>
      <c r="BJ122" s="13" t="s">
        <v>133</v>
      </c>
      <c r="BK122" s="149">
        <f t="shared" si="9"/>
        <v>0</v>
      </c>
      <c r="BL122" s="13" t="s">
        <v>132</v>
      </c>
      <c r="BM122" s="148" t="s">
        <v>180</v>
      </c>
    </row>
    <row r="123" spans="2:65" s="1" customFormat="1" ht="21.75" customHeight="1">
      <c r="B123" s="135"/>
      <c r="C123" s="136" t="s">
        <v>159</v>
      </c>
      <c r="D123" s="136" t="s">
        <v>128</v>
      </c>
      <c r="E123" s="137" t="s">
        <v>431</v>
      </c>
      <c r="F123" s="138" t="s">
        <v>432</v>
      </c>
      <c r="G123" s="139" t="s">
        <v>396</v>
      </c>
      <c r="H123" s="140">
        <v>1</v>
      </c>
      <c r="I123" s="141"/>
      <c r="J123" s="142">
        <f t="shared" si="0"/>
        <v>0</v>
      </c>
      <c r="K123" s="143"/>
      <c r="L123" s="28"/>
      <c r="M123" s="144" t="s">
        <v>1</v>
      </c>
      <c r="N123" s="145" t="s">
        <v>39</v>
      </c>
      <c r="P123" s="146">
        <f t="shared" si="1"/>
        <v>0</v>
      </c>
      <c r="Q123" s="146">
        <v>0</v>
      </c>
      <c r="R123" s="146">
        <f t="shared" si="2"/>
        <v>0</v>
      </c>
      <c r="S123" s="146">
        <v>0</v>
      </c>
      <c r="T123" s="147">
        <f t="shared" si="3"/>
        <v>0</v>
      </c>
      <c r="AR123" s="148" t="s">
        <v>132</v>
      </c>
      <c r="AT123" s="148" t="s">
        <v>128</v>
      </c>
      <c r="AU123" s="148" t="s">
        <v>73</v>
      </c>
      <c r="AY123" s="13" t="s">
        <v>126</v>
      </c>
      <c r="BE123" s="149">
        <f t="shared" si="4"/>
        <v>0</v>
      </c>
      <c r="BF123" s="149">
        <f t="shared" si="5"/>
        <v>0</v>
      </c>
      <c r="BG123" s="149">
        <f t="shared" si="6"/>
        <v>0</v>
      </c>
      <c r="BH123" s="149">
        <f t="shared" si="7"/>
        <v>0</v>
      </c>
      <c r="BI123" s="149">
        <f t="shared" si="8"/>
        <v>0</v>
      </c>
      <c r="BJ123" s="13" t="s">
        <v>133</v>
      </c>
      <c r="BK123" s="149">
        <f t="shared" si="9"/>
        <v>0</v>
      </c>
      <c r="BL123" s="13" t="s">
        <v>132</v>
      </c>
      <c r="BM123" s="148" t="s">
        <v>191</v>
      </c>
    </row>
    <row r="124" spans="2:65" s="1" customFormat="1" ht="16.5" customHeight="1">
      <c r="B124" s="135"/>
      <c r="C124" s="136" t="s">
        <v>163</v>
      </c>
      <c r="D124" s="136" t="s">
        <v>128</v>
      </c>
      <c r="E124" s="137" t="s">
        <v>511</v>
      </c>
      <c r="F124" s="138" t="s">
        <v>512</v>
      </c>
      <c r="G124" s="139" t="s">
        <v>396</v>
      </c>
      <c r="H124" s="140">
        <v>10</v>
      </c>
      <c r="I124" s="141"/>
      <c r="J124" s="142">
        <f t="shared" si="0"/>
        <v>0</v>
      </c>
      <c r="K124" s="143"/>
      <c r="L124" s="28"/>
      <c r="M124" s="144" t="s">
        <v>1</v>
      </c>
      <c r="N124" s="145" t="s">
        <v>39</v>
      </c>
      <c r="P124" s="146">
        <f t="shared" si="1"/>
        <v>0</v>
      </c>
      <c r="Q124" s="146">
        <v>0</v>
      </c>
      <c r="R124" s="146">
        <f t="shared" si="2"/>
        <v>0</v>
      </c>
      <c r="S124" s="146">
        <v>0</v>
      </c>
      <c r="T124" s="147">
        <f t="shared" si="3"/>
        <v>0</v>
      </c>
      <c r="AR124" s="148" t="s">
        <v>132</v>
      </c>
      <c r="AT124" s="148" t="s">
        <v>128</v>
      </c>
      <c r="AU124" s="148" t="s">
        <v>73</v>
      </c>
      <c r="AY124" s="13" t="s">
        <v>126</v>
      </c>
      <c r="BE124" s="149">
        <f t="shared" si="4"/>
        <v>0</v>
      </c>
      <c r="BF124" s="149">
        <f t="shared" si="5"/>
        <v>0</v>
      </c>
      <c r="BG124" s="149">
        <f t="shared" si="6"/>
        <v>0</v>
      </c>
      <c r="BH124" s="149">
        <f t="shared" si="7"/>
        <v>0</v>
      </c>
      <c r="BI124" s="149">
        <f t="shared" si="8"/>
        <v>0</v>
      </c>
      <c r="BJ124" s="13" t="s">
        <v>133</v>
      </c>
      <c r="BK124" s="149">
        <f t="shared" si="9"/>
        <v>0</v>
      </c>
      <c r="BL124" s="13" t="s">
        <v>132</v>
      </c>
      <c r="BM124" s="148" t="s">
        <v>200</v>
      </c>
    </row>
    <row r="125" spans="2:65" s="1" customFormat="1" ht="24.15" customHeight="1">
      <c r="B125" s="135"/>
      <c r="C125" s="136" t="s">
        <v>167</v>
      </c>
      <c r="D125" s="136" t="s">
        <v>128</v>
      </c>
      <c r="E125" s="137" t="s">
        <v>513</v>
      </c>
      <c r="F125" s="138" t="s">
        <v>438</v>
      </c>
      <c r="G125" s="139" t="s">
        <v>439</v>
      </c>
      <c r="H125" s="166"/>
      <c r="I125" s="141"/>
      <c r="J125" s="142">
        <f t="shared" si="0"/>
        <v>0</v>
      </c>
      <c r="K125" s="143"/>
      <c r="L125" s="28"/>
      <c r="M125" s="144" t="s">
        <v>1</v>
      </c>
      <c r="N125" s="145" t="s">
        <v>39</v>
      </c>
      <c r="P125" s="146">
        <f t="shared" si="1"/>
        <v>0</v>
      </c>
      <c r="Q125" s="146">
        <v>0</v>
      </c>
      <c r="R125" s="146">
        <f t="shared" si="2"/>
        <v>0</v>
      </c>
      <c r="S125" s="146">
        <v>0</v>
      </c>
      <c r="T125" s="147">
        <f t="shared" si="3"/>
        <v>0</v>
      </c>
      <c r="AR125" s="148" t="s">
        <v>132</v>
      </c>
      <c r="AT125" s="148" t="s">
        <v>128</v>
      </c>
      <c r="AU125" s="148" t="s">
        <v>73</v>
      </c>
      <c r="AY125" s="13" t="s">
        <v>126</v>
      </c>
      <c r="BE125" s="149">
        <f t="shared" si="4"/>
        <v>0</v>
      </c>
      <c r="BF125" s="149">
        <f t="shared" si="5"/>
        <v>0</v>
      </c>
      <c r="BG125" s="149">
        <f t="shared" si="6"/>
        <v>0</v>
      </c>
      <c r="BH125" s="149">
        <f t="shared" si="7"/>
        <v>0</v>
      </c>
      <c r="BI125" s="149">
        <f t="shared" si="8"/>
        <v>0</v>
      </c>
      <c r="BJ125" s="13" t="s">
        <v>133</v>
      </c>
      <c r="BK125" s="149">
        <f t="shared" si="9"/>
        <v>0</v>
      </c>
      <c r="BL125" s="13" t="s">
        <v>132</v>
      </c>
      <c r="BM125" s="148" t="s">
        <v>208</v>
      </c>
    </row>
    <row r="126" spans="2:65" s="1" customFormat="1" ht="21.75" customHeight="1">
      <c r="B126" s="135"/>
      <c r="C126" s="136" t="s">
        <v>171</v>
      </c>
      <c r="D126" s="136" t="s">
        <v>128</v>
      </c>
      <c r="E126" s="137" t="s">
        <v>440</v>
      </c>
      <c r="F126" s="138" t="s">
        <v>441</v>
      </c>
      <c r="G126" s="139" t="s">
        <v>181</v>
      </c>
      <c r="H126" s="140">
        <v>22</v>
      </c>
      <c r="I126" s="141"/>
      <c r="J126" s="142">
        <f t="shared" si="0"/>
        <v>0</v>
      </c>
      <c r="K126" s="143"/>
      <c r="L126" s="28"/>
      <c r="M126" s="144" t="s">
        <v>1</v>
      </c>
      <c r="N126" s="145" t="s">
        <v>39</v>
      </c>
      <c r="P126" s="146">
        <f t="shared" si="1"/>
        <v>0</v>
      </c>
      <c r="Q126" s="146">
        <v>0</v>
      </c>
      <c r="R126" s="146">
        <f t="shared" si="2"/>
        <v>0</v>
      </c>
      <c r="S126" s="146">
        <v>0</v>
      </c>
      <c r="T126" s="147">
        <f t="shared" si="3"/>
        <v>0</v>
      </c>
      <c r="AR126" s="148" t="s">
        <v>132</v>
      </c>
      <c r="AT126" s="148" t="s">
        <v>128</v>
      </c>
      <c r="AU126" s="148" t="s">
        <v>73</v>
      </c>
      <c r="AY126" s="13" t="s">
        <v>126</v>
      </c>
      <c r="BE126" s="149">
        <f t="shared" si="4"/>
        <v>0</v>
      </c>
      <c r="BF126" s="149">
        <f t="shared" si="5"/>
        <v>0</v>
      </c>
      <c r="BG126" s="149">
        <f t="shared" si="6"/>
        <v>0</v>
      </c>
      <c r="BH126" s="149">
        <f t="shared" si="7"/>
        <v>0</v>
      </c>
      <c r="BI126" s="149">
        <f t="shared" si="8"/>
        <v>0</v>
      </c>
      <c r="BJ126" s="13" t="s">
        <v>133</v>
      </c>
      <c r="BK126" s="149">
        <f t="shared" si="9"/>
        <v>0</v>
      </c>
      <c r="BL126" s="13" t="s">
        <v>132</v>
      </c>
      <c r="BM126" s="148" t="s">
        <v>7</v>
      </c>
    </row>
    <row r="127" spans="2:65" s="1" customFormat="1" ht="21.75" customHeight="1">
      <c r="B127" s="135"/>
      <c r="C127" s="136" t="s">
        <v>176</v>
      </c>
      <c r="D127" s="136" t="s">
        <v>128</v>
      </c>
      <c r="E127" s="137" t="s">
        <v>442</v>
      </c>
      <c r="F127" s="138" t="s">
        <v>443</v>
      </c>
      <c r="G127" s="139" t="s">
        <v>181</v>
      </c>
      <c r="H127" s="140">
        <v>22</v>
      </c>
      <c r="I127" s="141"/>
      <c r="J127" s="142">
        <f t="shared" si="0"/>
        <v>0</v>
      </c>
      <c r="K127" s="143"/>
      <c r="L127" s="28"/>
      <c r="M127" s="144" t="s">
        <v>1</v>
      </c>
      <c r="N127" s="145" t="s">
        <v>39</v>
      </c>
      <c r="P127" s="146">
        <f t="shared" si="1"/>
        <v>0</v>
      </c>
      <c r="Q127" s="146">
        <v>0</v>
      </c>
      <c r="R127" s="146">
        <f t="shared" si="2"/>
        <v>0</v>
      </c>
      <c r="S127" s="146">
        <v>0</v>
      </c>
      <c r="T127" s="147">
        <f t="shared" si="3"/>
        <v>0</v>
      </c>
      <c r="AR127" s="148" t="s">
        <v>132</v>
      </c>
      <c r="AT127" s="148" t="s">
        <v>128</v>
      </c>
      <c r="AU127" s="148" t="s">
        <v>73</v>
      </c>
      <c r="AY127" s="13" t="s">
        <v>126</v>
      </c>
      <c r="BE127" s="149">
        <f t="shared" si="4"/>
        <v>0</v>
      </c>
      <c r="BF127" s="149">
        <f t="shared" si="5"/>
        <v>0</v>
      </c>
      <c r="BG127" s="149">
        <f t="shared" si="6"/>
        <v>0</v>
      </c>
      <c r="BH127" s="149">
        <f t="shared" si="7"/>
        <v>0</v>
      </c>
      <c r="BI127" s="149">
        <f t="shared" si="8"/>
        <v>0</v>
      </c>
      <c r="BJ127" s="13" t="s">
        <v>133</v>
      </c>
      <c r="BK127" s="149">
        <f t="shared" si="9"/>
        <v>0</v>
      </c>
      <c r="BL127" s="13" t="s">
        <v>132</v>
      </c>
      <c r="BM127" s="148" t="s">
        <v>223</v>
      </c>
    </row>
    <row r="128" spans="2:65" s="1" customFormat="1" ht="16.5" customHeight="1">
      <c r="B128" s="135"/>
      <c r="C128" s="136" t="s">
        <v>180</v>
      </c>
      <c r="D128" s="136" t="s">
        <v>128</v>
      </c>
      <c r="E128" s="137" t="s">
        <v>514</v>
      </c>
      <c r="F128" s="138" t="s">
        <v>515</v>
      </c>
      <c r="G128" s="139" t="s">
        <v>396</v>
      </c>
      <c r="H128" s="140">
        <v>4</v>
      </c>
      <c r="I128" s="141"/>
      <c r="J128" s="142">
        <f t="shared" si="0"/>
        <v>0</v>
      </c>
      <c r="K128" s="143"/>
      <c r="L128" s="28"/>
      <c r="M128" s="144" t="s">
        <v>1</v>
      </c>
      <c r="N128" s="145" t="s">
        <v>39</v>
      </c>
      <c r="P128" s="146">
        <f t="shared" si="1"/>
        <v>0</v>
      </c>
      <c r="Q128" s="146">
        <v>0</v>
      </c>
      <c r="R128" s="146">
        <f t="shared" si="2"/>
        <v>0</v>
      </c>
      <c r="S128" s="146">
        <v>0</v>
      </c>
      <c r="T128" s="147">
        <f t="shared" si="3"/>
        <v>0</v>
      </c>
      <c r="AR128" s="148" t="s">
        <v>132</v>
      </c>
      <c r="AT128" s="148" t="s">
        <v>128</v>
      </c>
      <c r="AU128" s="148" t="s">
        <v>73</v>
      </c>
      <c r="AY128" s="13" t="s">
        <v>126</v>
      </c>
      <c r="BE128" s="149">
        <f t="shared" si="4"/>
        <v>0</v>
      </c>
      <c r="BF128" s="149">
        <f t="shared" si="5"/>
        <v>0</v>
      </c>
      <c r="BG128" s="149">
        <f t="shared" si="6"/>
        <v>0</v>
      </c>
      <c r="BH128" s="149">
        <f t="shared" si="7"/>
        <v>0</v>
      </c>
      <c r="BI128" s="149">
        <f t="shared" si="8"/>
        <v>0</v>
      </c>
      <c r="BJ128" s="13" t="s">
        <v>133</v>
      </c>
      <c r="BK128" s="149">
        <f t="shared" si="9"/>
        <v>0</v>
      </c>
      <c r="BL128" s="13" t="s">
        <v>132</v>
      </c>
      <c r="BM128" s="148" t="s">
        <v>231</v>
      </c>
    </row>
    <row r="129" spans="2:65" s="1" customFormat="1" ht="16.5" customHeight="1">
      <c r="B129" s="135"/>
      <c r="C129" s="136" t="s">
        <v>186</v>
      </c>
      <c r="D129" s="136" t="s">
        <v>128</v>
      </c>
      <c r="E129" s="137" t="s">
        <v>450</v>
      </c>
      <c r="F129" s="138" t="s">
        <v>451</v>
      </c>
      <c r="G129" s="139" t="s">
        <v>448</v>
      </c>
      <c r="H129" s="140">
        <v>6</v>
      </c>
      <c r="I129" s="141"/>
      <c r="J129" s="142">
        <f t="shared" si="0"/>
        <v>0</v>
      </c>
      <c r="K129" s="143"/>
      <c r="L129" s="28"/>
      <c r="M129" s="144" t="s">
        <v>1</v>
      </c>
      <c r="N129" s="145" t="s">
        <v>39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</v>
      </c>
      <c r="T129" s="147">
        <f t="shared" si="3"/>
        <v>0</v>
      </c>
      <c r="AR129" s="148" t="s">
        <v>132</v>
      </c>
      <c r="AT129" s="148" t="s">
        <v>128</v>
      </c>
      <c r="AU129" s="148" t="s">
        <v>73</v>
      </c>
      <c r="AY129" s="13" t="s">
        <v>126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133</v>
      </c>
      <c r="BK129" s="149">
        <f t="shared" si="9"/>
        <v>0</v>
      </c>
      <c r="BL129" s="13" t="s">
        <v>132</v>
      </c>
      <c r="BM129" s="148" t="s">
        <v>239</v>
      </c>
    </row>
    <row r="130" spans="2:65" s="1" customFormat="1" ht="16.5" customHeight="1">
      <c r="B130" s="135"/>
      <c r="C130" s="136" t="s">
        <v>191</v>
      </c>
      <c r="D130" s="136" t="s">
        <v>128</v>
      </c>
      <c r="E130" s="137" t="s">
        <v>453</v>
      </c>
      <c r="F130" s="138" t="s">
        <v>454</v>
      </c>
      <c r="G130" s="139" t="s">
        <v>181</v>
      </c>
      <c r="H130" s="140">
        <v>52</v>
      </c>
      <c r="I130" s="141"/>
      <c r="J130" s="142">
        <f t="shared" si="0"/>
        <v>0</v>
      </c>
      <c r="K130" s="143"/>
      <c r="L130" s="28"/>
      <c r="M130" s="144" t="s">
        <v>1</v>
      </c>
      <c r="N130" s="145" t="s">
        <v>39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</v>
      </c>
      <c r="T130" s="147">
        <f t="shared" si="3"/>
        <v>0</v>
      </c>
      <c r="AR130" s="148" t="s">
        <v>132</v>
      </c>
      <c r="AT130" s="148" t="s">
        <v>128</v>
      </c>
      <c r="AU130" s="148" t="s">
        <v>73</v>
      </c>
      <c r="AY130" s="13" t="s">
        <v>126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133</v>
      </c>
      <c r="BK130" s="149">
        <f t="shared" si="9"/>
        <v>0</v>
      </c>
      <c r="BL130" s="13" t="s">
        <v>132</v>
      </c>
      <c r="BM130" s="148" t="s">
        <v>248</v>
      </c>
    </row>
    <row r="131" spans="2:65" s="1" customFormat="1" ht="16.5" customHeight="1">
      <c r="B131" s="135"/>
      <c r="C131" s="136" t="s">
        <v>196</v>
      </c>
      <c r="D131" s="136" t="s">
        <v>128</v>
      </c>
      <c r="E131" s="137" t="s">
        <v>456</v>
      </c>
      <c r="F131" s="138" t="s">
        <v>457</v>
      </c>
      <c r="G131" s="139" t="s">
        <v>458</v>
      </c>
      <c r="H131" s="140">
        <v>1</v>
      </c>
      <c r="I131" s="141"/>
      <c r="J131" s="142">
        <f t="shared" si="0"/>
        <v>0</v>
      </c>
      <c r="K131" s="143"/>
      <c r="L131" s="28"/>
      <c r="M131" s="144" t="s">
        <v>1</v>
      </c>
      <c r="N131" s="145" t="s">
        <v>39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R131" s="148" t="s">
        <v>132</v>
      </c>
      <c r="AT131" s="148" t="s">
        <v>128</v>
      </c>
      <c r="AU131" s="148" t="s">
        <v>73</v>
      </c>
      <c r="AY131" s="13" t="s">
        <v>126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133</v>
      </c>
      <c r="BK131" s="149">
        <f t="shared" si="9"/>
        <v>0</v>
      </c>
      <c r="BL131" s="13" t="s">
        <v>132</v>
      </c>
      <c r="BM131" s="148" t="s">
        <v>257</v>
      </c>
    </row>
    <row r="132" spans="2:65" s="1" customFormat="1" ht="16.5" customHeight="1">
      <c r="B132" s="135"/>
      <c r="C132" s="136" t="s">
        <v>200</v>
      </c>
      <c r="D132" s="136" t="s">
        <v>128</v>
      </c>
      <c r="E132" s="137" t="s">
        <v>460</v>
      </c>
      <c r="F132" s="138" t="s">
        <v>461</v>
      </c>
      <c r="G132" s="139" t="s">
        <v>458</v>
      </c>
      <c r="H132" s="140">
        <v>36</v>
      </c>
      <c r="I132" s="141"/>
      <c r="J132" s="142">
        <f t="shared" si="0"/>
        <v>0</v>
      </c>
      <c r="K132" s="143"/>
      <c r="L132" s="28"/>
      <c r="M132" s="144" t="s">
        <v>1</v>
      </c>
      <c r="N132" s="145" t="s">
        <v>39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R132" s="148" t="s">
        <v>132</v>
      </c>
      <c r="AT132" s="148" t="s">
        <v>128</v>
      </c>
      <c r="AU132" s="148" t="s">
        <v>73</v>
      </c>
      <c r="AY132" s="13" t="s">
        <v>126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133</v>
      </c>
      <c r="BK132" s="149">
        <f t="shared" si="9"/>
        <v>0</v>
      </c>
      <c r="BL132" s="13" t="s">
        <v>132</v>
      </c>
      <c r="BM132" s="148" t="s">
        <v>263</v>
      </c>
    </row>
    <row r="133" spans="2:65" s="1" customFormat="1" ht="16.5" customHeight="1">
      <c r="B133" s="135"/>
      <c r="C133" s="136" t="s">
        <v>204</v>
      </c>
      <c r="D133" s="136" t="s">
        <v>128</v>
      </c>
      <c r="E133" s="137" t="s">
        <v>463</v>
      </c>
      <c r="F133" s="138" t="s">
        <v>464</v>
      </c>
      <c r="G133" s="139" t="s">
        <v>458</v>
      </c>
      <c r="H133" s="140">
        <v>1</v>
      </c>
      <c r="I133" s="141"/>
      <c r="J133" s="142">
        <f t="shared" si="0"/>
        <v>0</v>
      </c>
      <c r="K133" s="143"/>
      <c r="L133" s="28"/>
      <c r="M133" s="144" t="s">
        <v>1</v>
      </c>
      <c r="N133" s="145" t="s">
        <v>39</v>
      </c>
      <c r="P133" s="146">
        <f t="shared" si="1"/>
        <v>0</v>
      </c>
      <c r="Q133" s="146">
        <v>0</v>
      </c>
      <c r="R133" s="146">
        <f t="shared" si="2"/>
        <v>0</v>
      </c>
      <c r="S133" s="146">
        <v>0</v>
      </c>
      <c r="T133" s="147">
        <f t="shared" si="3"/>
        <v>0</v>
      </c>
      <c r="AR133" s="148" t="s">
        <v>132</v>
      </c>
      <c r="AT133" s="148" t="s">
        <v>128</v>
      </c>
      <c r="AU133" s="148" t="s">
        <v>73</v>
      </c>
      <c r="AY133" s="13" t="s">
        <v>126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133</v>
      </c>
      <c r="BK133" s="149">
        <f t="shared" si="9"/>
        <v>0</v>
      </c>
      <c r="BL133" s="13" t="s">
        <v>132</v>
      </c>
      <c r="BM133" s="148" t="s">
        <v>271</v>
      </c>
    </row>
    <row r="134" spans="2:65" s="1" customFormat="1" ht="16.5" customHeight="1">
      <c r="B134" s="135"/>
      <c r="C134" s="136" t="s">
        <v>208</v>
      </c>
      <c r="D134" s="136" t="s">
        <v>128</v>
      </c>
      <c r="E134" s="137" t="s">
        <v>466</v>
      </c>
      <c r="F134" s="138" t="s">
        <v>467</v>
      </c>
      <c r="G134" s="139" t="s">
        <v>458</v>
      </c>
      <c r="H134" s="140">
        <v>1</v>
      </c>
      <c r="I134" s="141"/>
      <c r="J134" s="142">
        <f t="shared" si="0"/>
        <v>0</v>
      </c>
      <c r="K134" s="143"/>
      <c r="L134" s="28"/>
      <c r="M134" s="161" t="s">
        <v>1</v>
      </c>
      <c r="N134" s="162" t="s">
        <v>39</v>
      </c>
      <c r="O134" s="163"/>
      <c r="P134" s="164">
        <f t="shared" si="1"/>
        <v>0</v>
      </c>
      <c r="Q134" s="164">
        <v>0</v>
      </c>
      <c r="R134" s="164">
        <f t="shared" si="2"/>
        <v>0</v>
      </c>
      <c r="S134" s="164">
        <v>0</v>
      </c>
      <c r="T134" s="165">
        <f t="shared" si="3"/>
        <v>0</v>
      </c>
      <c r="AR134" s="148" t="s">
        <v>132</v>
      </c>
      <c r="AT134" s="148" t="s">
        <v>128</v>
      </c>
      <c r="AU134" s="148" t="s">
        <v>73</v>
      </c>
      <c r="AY134" s="13" t="s">
        <v>126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133</v>
      </c>
      <c r="BK134" s="149">
        <f t="shared" si="9"/>
        <v>0</v>
      </c>
      <c r="BL134" s="13" t="s">
        <v>132</v>
      </c>
      <c r="BM134" s="148" t="s">
        <v>279</v>
      </c>
    </row>
    <row r="135" spans="2:65" s="1" customFormat="1" ht="7.05" customHeight="1"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28"/>
    </row>
  </sheetData>
  <autoFilter ref="C115:K134" xr:uid="{00000000-0009-0000-0000-000005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SO 01 - Spevnené plochy a...</vt:lpstr>
      <vt:lpstr>SO 02 - Autobusové prístr...</vt:lpstr>
      <vt:lpstr>SO 03 - Elektrická prípoj...</vt:lpstr>
      <vt:lpstr>SO 04 - Verejné osvetleni...</vt:lpstr>
      <vt:lpstr>SO 05 - Preložka elektric...</vt:lpstr>
      <vt:lpstr>'Rekapitulácia stavby'!Názvy_tlače</vt:lpstr>
      <vt:lpstr>'SO 01 - Spevnené plochy a...'!Názvy_tlače</vt:lpstr>
      <vt:lpstr>'SO 02 - Autobusové prístr...'!Názvy_tlače</vt:lpstr>
      <vt:lpstr>'SO 03 - Elektrická prípoj...'!Názvy_tlače</vt:lpstr>
      <vt:lpstr>'SO 04 - Verejné osvetleni...'!Názvy_tlače</vt:lpstr>
      <vt:lpstr>'SO 05 - Preložka elektric...'!Názvy_tlače</vt:lpstr>
      <vt:lpstr>'Rekapitulácia stavby'!Oblasť_tlače</vt:lpstr>
      <vt:lpstr>'SO 01 - Spevnené plochy a...'!Oblasť_tlače</vt:lpstr>
      <vt:lpstr>'SO 02 - Autobusové prístr...'!Oblasť_tlače</vt:lpstr>
      <vt:lpstr>'SO 03 - Elektrická prípoj...'!Oblasť_tlače</vt:lpstr>
      <vt:lpstr>'SO 04 - Verejné osvetleni...'!Oblasť_tlače</vt:lpstr>
      <vt:lpstr>'SO 05 - Preložka elektric...'!Oblasť_tlače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Lenka Rumpelová</cp:lastModifiedBy>
  <dcterms:created xsi:type="dcterms:W3CDTF">2024-05-02T05:28:14Z</dcterms:created>
  <dcterms:modified xsi:type="dcterms:W3CDTF">2024-07-10T11:26:20Z</dcterms:modified>
</cp:coreProperties>
</file>